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_rels/sheet9.xml.rels" ContentType="application/vnd.openxmlformats-package.relationships+xml"/>
  <Override PartName="/xl/worksheets/_rels/sheet6.xml.rels" ContentType="application/vnd.openxmlformats-package.relationships+xml"/>
  <Override PartName="/xl/worksheets/_rels/sheet8.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10.xml.rels" ContentType="application/vnd.openxmlformats-package.relationships+xml"/>
  <Override PartName="/xl/worksheets/_rels/sheet1.xml.rels" ContentType="application/vnd.openxmlformats-package.relationship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_rels/workbook.xml.rels" ContentType="application/vnd.openxmlformats-package.relationships+xml"/>
  <Override PartName="/xl/sharedStrings.xml" ContentType="application/vnd.openxmlformats-officedocument.spreadsheetml.sharedStrings+xml"/>
  <Override PartName="/xl/media/image28.png" ContentType="image/png"/>
  <Override PartName="/xl/media/image30.png" ContentType="image/png"/>
  <Override PartName="/xl/media/image27.png" ContentType="image/png"/>
  <Override PartName="/xl/media/image26.png" ContentType="image/png"/>
  <Override PartName="/xl/media/image33.png" ContentType="image/png"/>
  <Override PartName="/xl/media/image32.png" ContentType="image/png"/>
  <Override PartName="/xl/media/image17.png" ContentType="image/png"/>
  <Override PartName="/xl/media/image29.png" ContentType="image/png"/>
  <Override PartName="/xl/media/image31.png" ContentType="image/png"/>
  <Override PartName="/xl/media/image20.png" ContentType="image/png"/>
  <Override PartName="/xl/media/image18.png" ContentType="image/png"/>
  <Override PartName="/xl/media/image21.png" ContentType="image/png"/>
  <Override PartName="/xl/media/image19.png" ContentType="image/png"/>
  <Override PartName="/xl/media/image22.png" ContentType="image/png"/>
  <Override PartName="/xl/media/image23.png" ContentType="image/png"/>
  <Override PartName="/xl/media/image24.png" ContentType="image/png"/>
  <Override PartName="/xl/media/image25.png" ContentType="image/png"/>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_rels/drawing8.xml.rels" ContentType="application/vnd.openxmlformats-package.relationships+xml"/>
  <Override PartName="/xl/drawings/_rels/drawing7.xml.rels" ContentType="application/vnd.openxmlformats-package.relationships+xml"/>
  <Override PartName="/xl/drawings/_rels/drawing6.xml.rels" ContentType="application/vnd.openxmlformats-package.relationships+xml"/>
  <Override PartName="/xl/drawings/_rels/drawing5.xml.rels" ContentType="application/vnd.openxmlformats-package.relationships+xml"/>
  <Override PartName="/xl/drawings/_rels/drawing2.xml.rels" ContentType="application/vnd.openxmlformats-package.relationships+xml"/>
  <Override PartName="/xl/drawings/_rels/drawing4.xml.rels" ContentType="application/vnd.openxmlformats-package.relationships+xml"/>
  <Override PartName="/xl/drawings/_rels/drawing1.xml.rels" ContentType="application/vnd.openxmlformats-package.relationships+xml"/>
  <Override PartName="/xl/drawings/_rels/drawing3.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1. Anleitung" sheetId="1" state="visible" r:id="rId2"/>
    <sheet name="Tabelle10" sheetId="2" state="hidden" r:id="rId3"/>
    <sheet name="2. Anlagenabfrage" sheetId="3" state="visible" r:id="rId4"/>
    <sheet name="3. Ergebnisse" sheetId="4" state="visible" r:id="rId5"/>
    <sheet name="2. Abfrage XXL" sheetId="5" state="hidden" r:id="rId6"/>
    <sheet name="3. Ergebnisse XXL" sheetId="6" state="hidden" r:id="rId7"/>
    <sheet name="(Rechner)" sheetId="7" state="hidden" r:id="rId8"/>
    <sheet name="(Betriebsstoff- &amp; Anlagendaten)" sheetId="8" state="hidden" r:id="rId9"/>
    <sheet name="(Energiepreise)" sheetId="9" state="hidden" r:id="rId10"/>
    <sheet name="(Impressum)" sheetId="10" state="visible" r:id="rId11"/>
  </sheets>
  <definedNames>
    <definedName function="false" hidden="false" localSheetId="3" name="_xlnm.Print_Area" vbProcedure="false">'3. Ergebnisse'!$A$1:$G$104</definedName>
    <definedName function="false" hidden="false" localSheetId="3" name="_xlnm.Print_Titles" vbProcedure="false">'3. Ergebnisse'!$1:$1</definedName>
    <definedName function="false" hidden="false" localSheetId="5" name="_xlnm.Print_Area" vbProcedure="false">'3. Ergebnisse XXL'!$A$1:$G$104</definedName>
    <definedName function="false" hidden="false" localSheetId="5" name="_xlnm.Print_Titles" vbProcedure="false">'3. Ergebnisse XXL'!$1:$1</definedName>
    <definedName function="false" hidden="false" name="Energiekosten" vbProcedure="false">#REF!</definedName>
    <definedName function="false" hidden="false" name="Erlöse" vbProcedure="false">#REF!</definedName>
    <definedName function="false" hidden="false" name="Instandsetzung" vbProcedure="false">#REF!</definedName>
    <definedName function="false" hidden="false" name="Kapitalkosten" vbProcedure="false">#REF!</definedName>
    <definedName function="false" hidden="false" name="Sonstige_Kosten" vbProcedure="false">#REF!</definedName>
    <definedName function="false" hidden="false" name="Wartung_Betrieb" vbProcedure="false">#REF!</definedName>
  </definedNames>
  <calcPr iterateCount="100" refMode="A1" iterate="false" iterateDelta="0.0001"/>
  <extLst>
    <ext xmlns:loext="http://schemas.libreoffice.org/" uri="{7626C862-2A13-11E5-B345-FEFF819CDC9F}">
      <loext:extCalcPr stringRefSyntax="CalcA1"/>
    </ext>
  </extLst>
</workbook>
</file>

<file path=xl/sharedStrings.xml><?xml version="1.0" encoding="utf-8"?>
<sst xmlns="http://schemas.openxmlformats.org/spreadsheetml/2006/main" count="874" uniqueCount="392">
  <si>
    <t xml:space="preserve">Guten Tag, schön, dass Sie da sind!
Wir, die Klimaschutzagentur Reutlingen, freuen uns, Sie in unserem Heizungs-Vollkostenrechner begrüßen zu dürfen!
Der Rechner wurde in Kooperation mit Studierenden der Hochschule für Forstwirtschaft Rottenburg entwickelt und dient dem Vergleich der Kosten zwischen Ihrer aktuellen Heizungsanlage und einer neuen. Es ist kinderleicht, probieren Sie‘s aus!</t>
  </si>
  <si>
    <t xml:space="preserve">Legende</t>
  </si>
  <si>
    <t xml:space="preserve">Eingabefeld (einfach Wert direkt eingeben)</t>
  </si>
  <si>
    <t xml:space="preserve">Auswahlfeld (Feld anklicken, dann kleinen Pfeil rechts neben des Felds anklicken)</t>
  </si>
  <si>
    <t xml:space="preserve">Datenblatt-Übersicht (unterer Bildschirmrand)</t>
  </si>
  <si>
    <t xml:space="preserve">„1. Anleitung“</t>
  </si>
  <si>
    <t xml:space="preserve">Hier befinden Sie sich gerade.</t>
  </si>
  <si>
    <t xml:space="preserve">„2. Anlagenabfrage“</t>
  </si>
  <si>
    <t xml:space="preserve">Hier können Sie Ihre bestehende Anlage eingeben. Bis zu vier Erzeuger sind möglich!</t>
  </si>
  <si>
    <t xml:space="preserve">Hier können Sie dann auch angeben, welche neue Anlage Sie installieren möchten oder welche Erzeuger Sie weiternutzen möchten!</t>
  </si>
  <si>
    <t xml:space="preserve">„3. Ergebnisse“</t>
  </si>
  <si>
    <t xml:space="preserve">Hier finden Sie die Aufschlüsslung und Gegenüberstellung der Kosten. Sie können sich die Ergebnisse auch mit „Datei → Drucken…“ einfach für Ihre Unterlagen ausdrucken oder als PDF abbspeichern.</t>
  </si>
  <si>
    <t xml:space="preserve">← Geben Sie noch schnell das aktuelle Jahr ein und los geht‘s!</t>
  </si>
  <si>
    <t xml:space="preserve">1 verwendet, 0 nicht verwendet</t>
  </si>
  <si>
    <t xml:space="preserve">geänderter Bestand 1</t>
  </si>
  <si>
    <t xml:space="preserve">geänderter Bestand 2</t>
  </si>
  <si>
    <t xml:space="preserve">geänderter Bestand 3</t>
  </si>
  <si>
    <t xml:space="preserve">geänderter Bestand 4</t>
  </si>
  <si>
    <t xml:space="preserve">Neu1</t>
  </si>
  <si>
    <t xml:space="preserve">Neu2</t>
  </si>
  <si>
    <t xml:space="preserve">Neu3</t>
  </si>
  <si>
    <t xml:space="preserve">Neu4</t>
  </si>
  <si>
    <t xml:space="preserve">Komplex Bestand 1</t>
  </si>
  <si>
    <t xml:space="preserve">Komplex Bestand 2</t>
  </si>
  <si>
    <t xml:space="preserve">Komplex Bestand 3</t>
  </si>
  <si>
    <t xml:space="preserve">Komplex Bestand 4</t>
  </si>
  <si>
    <t xml:space="preserve">Komplex Neu 1</t>
  </si>
  <si>
    <t xml:space="preserve">Komplex Neu 2</t>
  </si>
  <si>
    <t xml:space="preserve">Komplex Neu 3</t>
  </si>
  <si>
    <t xml:space="preserve">Komplex Neu 4</t>
  </si>
  <si>
    <t xml:space="preserve">simpel neu1</t>
  </si>
  <si>
    <t xml:space="preserve">simpel neu2</t>
  </si>
  <si>
    <t xml:space="preserve">simpel neu3</t>
  </si>
  <si>
    <t xml:space="preserve">simpel neu4</t>
  </si>
  <si>
    <t xml:space="preserve">Hier können Sie die Daten Ihrer Bestandsanlage eingeben.
Benötigt werden lediglich 
- Anlagentyp
- Verbrauch pro Jahr (oder Endenergie, z.B. aus Abrechnung)
- Baujahr der Anlage
Falls Sie mehr als einen Wärmeerzeuger betreiben, können Sie
optional bis zu drei weitere Erzeuger eintragen.</t>
  </si>
  <si>
    <t xml:space="preserve">Hier können Sie eingeben, wie Ihre künftige Anlage aussehen soll.
Falls Sie mehr als einen Wärmeerzeuger betreiben wollen, können Sie
optional wieder bis zu drei weitere Erzeuger eintragen.
Falls Sie einen Erzeuger aus Ihrem Bestand weiterverwenden möchten, wählen Sie diesen hier in der selben Position (1-4) aus und wählen Sie bei „Gleicher Erzeuger aus Bestand?“ „ja“ aus. Dies berücksichtigt z.B. die Kostenersparnis durch bereits bestehende Pelletlager oder die noch ausstehende Lebensdauer, falls Ihre Anlage noch nicht so alt ist.</t>
  </si>
  <si>
    <t xml:space="preserve">1. Ihre Bestandsanlage</t>
  </si>
  <si>
    <t xml:space="preserve">2. Ihre neue Anlage</t>
  </si>
  <si>
    <t xml:space="preserve">Erzeuger 1</t>
  </si>
  <si>
    <t xml:space="preserve">Anlagentyp </t>
  </si>
  <si>
    <t xml:space="preserve">- Bitte auswählen -</t>
  </si>
  <si>
    <t xml:space="preserve">Betriebsstoff</t>
  </si>
  <si>
    <t xml:space="preserve">Brennstoff</t>
  </si>
  <si>
    <t xml:space="preserve">Gleich Erzeuger 1 aus Bestand?</t>
  </si>
  <si>
    <t xml:space="preserve">-</t>
  </si>
  <si>
    <t xml:space="preserve">-&gt; Alternativ: Abgerechnete Endenergie</t>
  </si>
  <si>
    <t xml:space="preserve">kWh</t>
  </si>
  <si>
    <t xml:space="preserve">gewünschter Anteil</t>
  </si>
  <si>
    <t xml:space="preserve">%</t>
  </si>
  <si>
    <t xml:space="preserve">Baujahr der Anlage</t>
  </si>
  <si>
    <t xml:space="preserve">falls bekannt:</t>
  </si>
  <si>
    <t xml:space="preserve">aktueller Anteil</t>
  </si>
  <si>
    <t xml:space="preserve">Invest-/Anschlusskosten</t>
  </si>
  <si>
    <t xml:space="preserve">€</t>
  </si>
  <si>
    <t xml:space="preserve">Weitere Erzeuger (optional)</t>
  </si>
  <si>
    <t xml:space="preserve">2.</t>
  </si>
  <si>
    <t xml:space="preserve">Gleich Erzeuger 2 aus Bestand?</t>
  </si>
  <si>
    <t xml:space="preserve">3.</t>
  </si>
  <si>
    <t xml:space="preserve">Gleich Erzeuger 3 aus Bestand?</t>
  </si>
  <si>
    <t xml:space="preserve">4.</t>
  </si>
  <si>
    <t xml:space="preserve">Gleich Erzeuger 4 aus Bestand?</t>
  </si>
  <si>
    <t xml:space="preserve">Vergleich Ihrer Anlage mit Neuanlage</t>
  </si>
  <si>
    <t xml:space="preserve">Kostenzusammensetzung </t>
  </si>
  <si>
    <t xml:space="preserve">jährlich fällige Kosten</t>
  </si>
  <si>
    <t xml:space="preserve">Bestand</t>
  </si>
  <si>
    <t xml:space="preserve">Künftig</t>
  </si>
  <si>
    <t xml:space="preserve">Brennstoff bzw. Arbeitspreis</t>
  </si>
  <si>
    <t xml:space="preserve">CO2-Steuer</t>
  </si>
  <si>
    <t xml:space="preserve">Wartung</t>
  </si>
  <si>
    <t xml:space="preserve">Instandsetzungskosten</t>
  </si>
  <si>
    <t xml:space="preserve">Betriebskosten/Grundpreis</t>
  </si>
  <si>
    <t xml:space="preserve">zusätzlich (insgesamt während der nächsten 20 Jahre)</t>
  </si>
  <si>
    <t xml:space="preserve">Investitionkosten</t>
  </si>
  <si>
    <t xml:space="preserve">Abzüglich Förderung</t>
  </si>
  <si>
    <t xml:space="preserve">Durchschnitt pro Jahr</t>
  </si>
  <si>
    <t xml:space="preserve">Kostendifferenz:</t>
  </si>
  <si>
    <t xml:space="preserve">Kostendifferenz der Alternative:</t>
  </si>
  <si>
    <t xml:space="preserve">durchschnittlich pro Jahr</t>
  </si>
  <si>
    <t xml:space="preserve">ohne Inflation</t>
  </si>
  <si>
    <t xml:space="preserve">mit</t>
  </si>
  <si>
    <t xml:space="preserve">Inflation (20 Jahre)</t>
  </si>
  <si>
    <t xml:space="preserve">insgesamt nach 20 Jahren</t>
  </si>
  <si>
    <t xml:space="preserve">Grafische Übersicht durchschnittliche Kosten pro Jahr</t>
  </si>
  <si>
    <t xml:space="preserve">Betriebskosten/Grundpreis, Wartung, Instandsetzung</t>
  </si>
  <si>
    <t xml:space="preserve">Investitionskosten, abgeschrieben auf 20 Jahre</t>
  </si>
  <si>
    <t xml:space="preserve">Kosten nach Jahren (ohne Inflation)</t>
  </si>
  <si>
    <t xml:space="preserve">Alle Neuanlagen-Möglichkeiten</t>
  </si>
  <si>
    <t xml:space="preserve">Durchschnittliche Kosten
Pro Jahr…</t>
  </si>
  <si>
    <t xml:space="preserve">...im Vergleich zu
Ihrer Bestandsanlage</t>
  </si>
  <si>
    <t xml:space="preserve">(ohne Inflation)</t>
  </si>
  <si>
    <t xml:space="preserve">Nahwärmeanschluss</t>
  </si>
  <si>
    <t xml:space="preserve">Biogaskessel</t>
  </si>
  <si>
    <t xml:space="preserve">Gas-Niedertemperaturkessel</t>
  </si>
  <si>
    <t xml:space="preserve">Gas-Brennwertkessel</t>
  </si>
  <si>
    <t xml:space="preserve">Ölkessel</t>
  </si>
  <si>
    <t xml:space="preserve">Öl-Brennwertgerät</t>
  </si>
  <si>
    <t xml:space="preserve">Pelletkessel</t>
  </si>
  <si>
    <t xml:space="preserve">Scheitholzanlage</t>
  </si>
  <si>
    <t xml:space="preserve">Hackschnitzelkessel</t>
  </si>
  <si>
    <t xml:space="preserve">Stromheizung</t>
  </si>
  <si>
    <t xml:space="preserve">Luft-WP</t>
  </si>
  <si>
    <t xml:space="preserve">Wasser-WP</t>
  </si>
  <si>
    <t xml:space="preserve">Geothermieanlage</t>
  </si>
  <si>
    <t xml:space="preserve">Hier können Sie die Daten Ihrer Bestandsanlage eingeben.
Benötigt werden lediglich 
- Anlagentyp
- Verbrauch pro Jahr (oder Endenergie, z.B. aus Abrechnung)
- Baujahr der Anlage
Falls Sie mehr als einen Wärmeerzeuger betreiben, können Sie
optional bis zu drei weitere Erzeuger eintragen.
Alles weitere wird automatisch für Sie berechnet!
Falls Sie noch über detailliertere Daten wie Wirkungsgrad oder Wartungskosten
verfügen, können Sie diese für genauere Ergebnisse zusätzlich eingeben.</t>
  </si>
  <si>
    <t xml:space="preserve">Hier können Sie eingeben, wie Ihre künftige Anlage aussehen soll.
Falls Sie mehr als einen Wärmeerzeuger betreiben wollen, können Sie
optional wieder bis zu drei weitere Erzeuger eintragen.
Falls Sie einen Erzeuger aus Ihrem Bestand weiterverwenden möchten, wählen Sie diesen hier in der selben Position (1-4) aus und wählen Sie bei „Gleicher Erzeuger aus Bestand?“ „ja“ aus. Dies berücksichtigt z.B. die Kostenersparnis durch bereits bestehende Pelletlager oder die noch ausstehende Lebensdauer, falls Ihre Anlage noch nicht so alt ist und übernimmt alle Werte aus dem linken Block für diesen Erzeuger.</t>
  </si>
  <si>
    <t xml:space="preserve">2. Ihre gewünschte Neuanlage</t>
  </si>
  <si>
    <t xml:space="preserve">Neuer Erzeuger 1</t>
  </si>
  <si>
    <t xml:space="preserve">optionale Angaben</t>
  </si>
  <si>
    <t xml:space="preserve">(Wirkungsgrad) oder (Aufwandszahl x 100)</t>
  </si>
  <si>
    <t xml:space="preserve">Energiekosten</t>
  </si>
  <si>
    <t xml:space="preserve">€/a</t>
  </si>
  <si>
    <t xml:space="preserve">Wartungskosten</t>
  </si>
  <si>
    <t xml:space="preserve">Kaminkehrerkosten</t>
  </si>
  <si>
    <t xml:space="preserve">anstehende Investkosten</t>
  </si>
  <si>
    <t xml:space="preserve">Einmalige Förderung</t>
  </si>
  <si>
    <t xml:space="preserve">Erzeuger 2 (optional)</t>
  </si>
  <si>
    <t xml:space="preserve">Neuer Erzeuger 2 (optional)</t>
  </si>
  <si>
    <t xml:space="preserve">Erzeuger 3 (optional)</t>
  </si>
  <si>
    <t xml:space="preserve">Neuer Erzeuger 3 (optional)</t>
  </si>
  <si>
    <t xml:space="preserve">Erzeuger 4 (optional)</t>
  </si>
  <si>
    <t xml:space="preserve">Neuer Erzeuger 4 (optional)</t>
  </si>
  <si>
    <t xml:space="preserve">! Dieses Datenblatt funktionert vollautomatisch. Bitte Werte nur in den folgenden Datenblättern ändern, hier wird darauf verwiesen. Vielen Dank!</t>
  </si>
  <si>
    <t xml:space="preserve">NORMAL</t>
  </si>
  <si>
    <t xml:space="preserve">XXL</t>
  </si>
  <si>
    <t xml:space="preserve">BESTAND</t>
  </si>
  <si>
    <t xml:space="preserve">NEU</t>
  </si>
  <si>
    <t xml:space="preserve">ALLE NEUANLAGEN (Werte jeweils für 100% Deckung Nutzwärme):</t>
  </si>
  <si>
    <t xml:space="preserve">Aktuell 1</t>
  </si>
  <si>
    <t xml:space="preserve">Aktuell 2</t>
  </si>
  <si>
    <t xml:space="preserve">Aktuell 3</t>
  </si>
  <si>
    <t xml:space="preserve">Aktuell 4</t>
  </si>
  <si>
    <t xml:space="preserve">Aktuell gesamt</t>
  </si>
  <si>
    <t xml:space="preserve">neu1</t>
  </si>
  <si>
    <t xml:space="preserve">neu2</t>
  </si>
  <si>
    <t xml:space="preserve">neu3</t>
  </si>
  <si>
    <t xml:space="preserve">neu4</t>
  </si>
  <si>
    <t xml:space="preserve">Neu gesamt</t>
  </si>
  <si>
    <t xml:space="preserve">Anlagentyp</t>
  </si>
  <si>
    <t xml:space="preserve">Eingesetzte E/Kollektorfläche</t>
  </si>
  <si>
    <t xml:space="preserve">Abfragen um</t>
  </si>
  <si>
    <t xml:space="preserve">Verweise etc.</t>
  </si>
  <si>
    <t xml:space="preserve">übersichtlicher</t>
  </si>
  <si>
    <t xml:space="preserve">zu gestalten</t>
  </si>
  <si>
    <t xml:space="preserve">PV-Anteil SOLL</t>
  </si>
  <si>
    <t xml:space="preserve">Anlagentyp-ID</t>
  </si>
  <si>
    <t xml:space="preserve">Baujahrklasse</t>
  </si>
  <si>
    <t xml:space="preserve">Baujahrklassen-ID</t>
  </si>
  <si>
    <t xml:space="preserve">Jahre in Betrieb</t>
  </si>
  <si>
    <t xml:space="preserve">Jahre</t>
  </si>
  <si>
    <t xml:space="preserve">Angenommene Lebensdauer</t>
  </si>
  <si>
    <t xml:space="preserve">Eingesetzte/Abgerechnete Endenergie</t>
  </si>
  <si>
    <t xml:space="preserve">Nutzwärme Gesamt</t>
  </si>
  <si>
    <t xml:space="preserve">Anlagenwirkungsgrad</t>
  </si>
  <si>
    <t xml:space="preserve">Gesamtanteil</t>
  </si>
  <si>
    <t xml:space="preserve">PV-Anteil (wenn Strom Betriebsstoff)</t>
  </si>
  <si>
    <t xml:space="preserve">Energiekosten, Durchschnitt über nächste 20 Jahre</t>
  </si>
  <si>
    <t xml:space="preserve">Primärenergiefaktor </t>
  </si>
  <si>
    <t xml:space="preserve">Primärenergieeinsatz</t>
  </si>
  <si>
    <t xml:space="preserve">kWh/a</t>
  </si>
  <si>
    <t xml:space="preserve">Spezifischer CO2 Verbrauch</t>
  </si>
  <si>
    <t xml:space="preserve">g/kWh</t>
  </si>
  <si>
    <t xml:space="preserve">CO2 Verbrauch</t>
  </si>
  <si>
    <t xml:space="preserve">g/a</t>
  </si>
  <si>
    <t xml:space="preserve">CO2 Kosten pro Jahr, Durchschnitt nächste 20 Jahre</t>
  </si>
  <si>
    <t xml:space="preserve">Brennstoffkosten spezifisch, Durchschnitt nächste 20 Jahre</t>
  </si>
  <si>
    <t xml:space="preserve">ct/kWh</t>
  </si>
  <si>
    <t xml:space="preserve">Wartungskosten pro Jahr</t>
  </si>
  <si>
    <t xml:space="preserve">Betriebsgebundene Kosten (Kaminfeger…)</t>
  </si>
  <si>
    <t xml:space="preserve">Betrieb, Wartung etc. Summe</t>
  </si>
  <si>
    <t xml:space="preserve">Investitions-/Anschaffungskosten pro Investition, Neuanlage</t>
  </si>
  <si>
    <t xml:space="preserve">Investitions-/Anschaffungskosten pro Investition, Bestandserneuerung</t>
  </si>
  <si>
    <t xml:space="preserve">Anzahl Investitionen</t>
  </si>
  <si>
    <t xml:space="preserve">Förderung (bei Umstieg von fossilem bisherigen Erzeuger)</t>
  </si>
  <si>
    <t xml:space="preserve">Investitionen gesamt ohne Förderungen</t>
  </si>
  <si>
    <t xml:space="preserve">Investitionen gesamt abzgl. Förderungen</t>
  </si>
  <si>
    <t xml:space="preserve">Investitions-/Anschaffungskosten abgeschrieben 20 Jahre</t>
  </si>
  <si>
    <t xml:space="preserve">Gesamtjahreskosten (für 20J)</t>
  </si>
  <si>
    <t xml:space="preserve">mit Inflation</t>
  </si>
  <si>
    <t xml:space="preserve">Wärmepreis Vollkosten / kWh (für 20J)</t>
  </si>
  <si>
    <t xml:space="preserve">Übersicht über 20 Jahre:</t>
  </si>
  <si>
    <t xml:space="preserve">Investitionskosten</t>
  </si>
  <si>
    <t xml:space="preserve">Jahr
(1=jetzt)</t>
  </si>
  <si>
    <t xml:space="preserve">! Die ausgeblendeten Zeilen sind notwendig
Für die Berechnung der Investitionszeitpunkte</t>
  </si>
  <si>
    <t xml:space="preserve">MITTELW</t>
  </si>
  <si>
    <t xml:space="preserve">Energiekosten 0%PV</t>
  </si>
  <si>
    <t xml:space="preserve">Energiekosten 100%PV</t>
  </si>
  <si>
    <t xml:space="preserve">Energiekosten pro Jahr</t>
  </si>
  <si>
    <t xml:space="preserve">CO2-Kosten (PV-Anteil berücksichtigt)</t>
  </si>
  <si>
    <t xml:space="preserve">Wartung, Instandsetzung, Betrieb</t>
  </si>
  <si>
    <t xml:space="preserve">Sum ohne Infl</t>
  </si>
  <si>
    <t xml:space="preserve">Sum mit Infl</t>
  </si>
  <si>
    <t xml:space="preserve">Kum ohne Infl</t>
  </si>
  <si>
    <t xml:space="preserve">Kum mit Infl</t>
  </si>
  <si>
    <t xml:space="preserve">Am besten nur die Eingabefelder</t>
  </si>
  <si>
    <t xml:space="preserve">verändern!</t>
  </si>
  <si>
    <t xml:space="preserve">1. Kenndaten Betriebsstoffe</t>
  </si>
  <si>
    <t xml:space="preserve">- Bitte auswählen - </t>
  </si>
  <si>
    <t xml:space="preserve">Einheit</t>
  </si>
  <si>
    <r>
      <rPr>
        <sz val="10"/>
        <color rgb="FF000000"/>
        <rFont val="Arial"/>
        <family val="2"/>
        <charset val="1"/>
      </rPr>
      <t xml:space="preserve">Heizwert (H</t>
    </r>
    <r>
      <rPr>
        <vertAlign val="subscript"/>
        <sz val="10"/>
        <color rgb="FF000000"/>
        <rFont val="Arial"/>
        <family val="2"/>
        <charset val="1"/>
      </rPr>
      <t xml:space="preserve">i</t>
    </r>
    <r>
      <rPr>
        <sz val="10"/>
        <color rgb="FF000000"/>
        <rFont val="Arial"/>
        <family val="2"/>
        <charset val="1"/>
      </rPr>
      <t xml:space="preserve">)</t>
    </r>
  </si>
  <si>
    <r>
      <rPr>
        <sz val="10"/>
        <color rgb="FF000000"/>
        <rFont val="Arial"/>
        <family val="2"/>
        <charset val="1"/>
      </rPr>
      <t xml:space="preserve">Brennwert (H</t>
    </r>
    <r>
      <rPr>
        <vertAlign val="subscript"/>
        <sz val="10"/>
        <color rgb="FF000000"/>
        <rFont val="Arial"/>
        <family val="2"/>
        <charset val="1"/>
      </rPr>
      <t xml:space="preserve">S</t>
    </r>
    <r>
      <rPr>
        <sz val="10"/>
        <color rgb="FF000000"/>
        <rFont val="Arial"/>
        <family val="2"/>
        <charset val="1"/>
      </rPr>
      <t xml:space="preserve">)</t>
    </r>
  </si>
  <si>
    <t xml:space="preserve">PE-Faktor</t>
  </si>
  <si>
    <t xml:space="preserve">Fossil (ja=1)</t>
  </si>
  <si>
    <t xml:space="preserve">CO2 g/kWh</t>
  </si>
  <si>
    <t xml:space="preserve">Quellen</t>
  </si>
  <si>
    <t xml:space="preserve">EwärmeG</t>
  </si>
  <si>
    <t xml:space="preserve">Erdgas</t>
  </si>
  <si>
    <t xml:space="preserve">m³</t>
  </si>
  <si>
    <t xml:space="preserve">kWh/m³</t>
  </si>
  <si>
    <t xml:space="preserve">Biogas</t>
  </si>
  <si>
    <t xml:space="preserve">EnEV 2014 (PE Faktoren)</t>
  </si>
  <si>
    <t xml:space="preserve">Heizöl</t>
  </si>
  <si>
    <t xml:space="preserve">l</t>
  </si>
  <si>
    <t xml:space="preserve">kWh/l</t>
  </si>
  <si>
    <t xml:space="preserve">Pellets</t>
  </si>
  <si>
    <t xml:space="preserve">t</t>
  </si>
  <si>
    <t xml:space="preserve">kWh/t</t>
  </si>
  <si>
    <t xml:space="preserve">Hackschnitzel</t>
  </si>
  <si>
    <t xml:space="preserve">SRM</t>
  </si>
  <si>
    <t xml:space="preserve">kWh/SRM</t>
  </si>
  <si>
    <t xml:space="preserve">https://www.tfz.bayern.de/mam/cms08/festbrennstoffe/dateien/heizwerttabellen_holzarten.pdf</t>
  </si>
  <si>
    <t xml:space="preserve">Solarthermie</t>
  </si>
  <si>
    <t xml:space="preserve">m²</t>
  </si>
  <si>
    <t xml:space="preserve">kWh/m²(/a)</t>
  </si>
  <si>
    <t xml:space="preserve">Strom</t>
  </si>
  <si>
    <t xml:space="preserve">kWh/kWh</t>
  </si>
  <si>
    <t xml:space="preserve">PV-Strom</t>
  </si>
  <si>
    <t xml:space="preserve">Strom-Verdrängungsmix</t>
  </si>
  <si>
    <t xml:space="preserve">Scheitholz</t>
  </si>
  <si>
    <t xml:space="preserve">RM</t>
  </si>
  <si>
    <t xml:space="preserve">kWh/RM</t>
  </si>
  <si>
    <t xml:space="preserve">https://energie.ch/heizwerte-von-holz/#:~:text=Die%20spezifischen20Heizwerte%20beziehen%20sich,%2C3%20kWh%2Fkg).</t>
  </si>
  <si>
    <t xml:space="preserve">Benzin</t>
  </si>
  <si>
    <t xml:space="preserve">Diesel</t>
  </si>
  <si>
    <t xml:space="preserve">weiterer Betriebsstoff 1</t>
  </si>
  <si>
    <t xml:space="preserve">weiterer Betriebsstoff 2</t>
  </si>
  <si>
    <t xml:space="preserve">2. Kenndaten Anlagen</t>
  </si>
  <si>
    <t xml:space="preserve">Wirkungsgrade</t>
  </si>
  <si>
    <t xml:space="preserve">Anlagentypen </t>
  </si>
  <si>
    <t xml:space="preserve">vor 1980</t>
  </si>
  <si>
    <t xml:space="preserve">1980-1989</t>
  </si>
  <si>
    <t xml:space="preserve">1988-1994</t>
  </si>
  <si>
    <t xml:space="preserve">1995-2001</t>
  </si>
  <si>
    <t xml:space="preserve">2002-2010</t>
  </si>
  <si>
    <t xml:space="preserve">nach 2010</t>
  </si>
  <si>
    <t xml:space="preserve">https://www.baunetzwissen.de/heizung/fachwissen/heizkessel/wirkungs--und-nutzungsgrade-von-kesseln-161184</t>
  </si>
  <si>
    <t xml:space="preserve">https://www.buderus.de/de/produkte/catalogue/buderus-produkte-fur-ihr-haus/warmeerzeuger/gasheizung/8087_logamax-plus-gb192i</t>
  </si>
  <si>
    <t xml:space="preserve">https://www.vaillant.de/heizung/produkte/ol-brennwertkessel-icovit-exclusiv-1090.html</t>
  </si>
  <si>
    <t xml:space="preserve">https://www.fiw-muenchen.de/media/pdf/wtag2012/Vortrag-01-TG.pdf</t>
  </si>
  <si>
    <t xml:space="preserve">https://www.energie-fachberater.de/expertenrat/expertenrat-wirkungsgrad-oelheizung-1414418105.php</t>
  </si>
  <si>
    <t xml:space="preserve">https://d-nb.info/1187782025/34</t>
  </si>
  <si>
    <t xml:space="preserve">https://datenbank.fnr.de/produkte/bioenergie/hackschnitzelkessel</t>
  </si>
  <si>
    <t xml:space="preserve">https://www.energie-lexikon.info/pelletheizung.html</t>
  </si>
  <si>
    <t xml:space="preserve">https://datenbank.fnr.de/produkte/bioenergie/pelletkessel</t>
  </si>
  <si>
    <t xml:space="preserve">https://de.wikipedia.org/wiki/W%C3%A4rmepumpe#Leistungszahl_und_G%C3%BCtegrad</t>
  </si>
  <si>
    <t xml:space="preserve">https://www.kesselheld.de/geothermie-kosten/</t>
  </si>
  <si>
    <t xml:space="preserve">Investitions- und Betriebskosten</t>
  </si>
  <si>
    <t xml:space="preserve">Invest ERSATZ f Bestand</t>
  </si>
  <si>
    <t xml:space="preserve">Betriebskosten</t>
  </si>
  <si>
    <t xml:space="preserve">Invest NEU</t>
  </si>
  <si>
    <t xml:space="preserve">Förderung</t>
  </si>
  <si>
    <t xml:space="preserve">min in €</t>
  </si>
  <si>
    <t xml:space="preserve">max in €</t>
  </si>
  <si>
    <t xml:space="preserve">Invest Durchschnitt</t>
  </si>
  <si>
    <t xml:space="preserve">Nutzungsdauer in J</t>
  </si>
  <si>
    <t xml:space="preserve">Instsetzung %</t>
  </si>
  <si>
    <t xml:space="preserve">Wartung/Inspekt %</t>
  </si>
  <si>
    <t xml:space="preserve">Aufwand Bedienen %</t>
  </si>
  <si>
    <t xml:space="preserve">Kaminkehrer €/a</t>
  </si>
  <si>
    <t xml:space="preserve">https://bafa-sanierungsfahrplan.de/anlagenkosten</t>
  </si>
  <si>
    <t xml:space="preserve">a, min. 2, sonst Zirkelbezug</t>
  </si>
  <si>
    <t xml:space="preserve">https://www.heizsparer.de/heizung/heizungssysteme/heizungsvergleich/heizungsvergleich-ueberblick</t>
  </si>
  <si>
    <t xml:space="preserve">https://www.energieheld.de/heizung/holzheizung/kosten</t>
  </si>
  <si>
    <t xml:space="preserve">VDI 2067</t>
  </si>
  <si>
    <t xml:space="preserve">Zusätzlich bei PV-Anlage</t>
  </si>
  <si>
    <t xml:space="preserve">pro kWp</t>
  </si>
  <si>
    <t xml:space="preserve">h</t>
  </si>
  <si>
    <t xml:space="preserve">=</t>
  </si>
  <si>
    <t xml:space="preserve">€/kWh</t>
  </si>
  <si>
    <t xml:space="preserve">Investitionskosten pro kWh zusätzlich zur WP</t>
  </si>
  <si>
    <t xml:space="preserve">Nahwärmenetzzusammensetzung</t>
  </si>
  <si>
    <t xml:space="preserve">Betriebsstoffe</t>
  </si>
  <si>
    <t xml:space="preserve">Anteile</t>
  </si>
  <si>
    <t xml:space="preserve">pe</t>
  </si>
  <si>
    <t xml:space="preserve">gCO2äq/kWh</t>
  </si>
  <si>
    <t xml:space="preserve">Primärenergiefakor gesamt</t>
  </si>
  <si>
    <t xml:space="preserve">Kostenzusammensetzung</t>
  </si>
  <si>
    <t xml:space="preserve">Kostenpunkt 1</t>
  </si>
  <si>
    <t xml:space="preserve">Kostenpunkt 2</t>
  </si>
  <si>
    <t xml:space="preserve">Kostenpunkt 3</t>
  </si>
  <si>
    <t xml:space="preserve">Kostenpunkt 4</t>
  </si>
  <si>
    <t xml:space="preserve">Anschlusskosten ges.</t>
  </si>
  <si>
    <t xml:space="preserve">Grundpreis</t>
  </si>
  <si>
    <t xml:space="preserve">Arbeitspreis</t>
  </si>
  <si>
    <t xml:space="preserve">CO2-Durchschnitt</t>
  </si>
  <si>
    <t xml:space="preserve">[gCO2äq/kWh]</t>
  </si>
  <si>
    <t xml:space="preserve">Förderung (Umstieg von Fossil)</t>
  </si>
  <si>
    <t xml:space="preserve">(3. Für Rechner notwendig)</t>
  </si>
  <si>
    <t xml:space="preserve">Inflation</t>
  </si>
  <si>
    <t xml:space="preserve">Baujahrklassen:</t>
  </si>
  <si>
    <t xml:space="preserve">unbestimmt</t>
  </si>
  <si>
    <t xml:space="preserve">Standard-PV-Unterstützung</t>
  </si>
  <si>
    <t xml:space="preserve">Für zutreffende Anlagen</t>
  </si>
  <si>
    <t xml:space="preserve">Anlagen-ID für Verschiebungen und Sverweise:</t>
  </si>
  <si>
    <t xml:space="preserve">PV ja1/nein0</t>
  </si>
  <si>
    <t xml:space="preserve">Nahwärme</t>
  </si>
  <si>
    <t xml:space="preserve">Luft-WP mit PV-Unterstützung</t>
  </si>
  <si>
    <t xml:space="preserve">Wasser-WP mit PV-Unterstützung</t>
  </si>
  <si>
    <t xml:space="preserve">Brennstoffzelle</t>
  </si>
  <si>
    <t xml:space="preserve">weiterer Anlagentyp1</t>
  </si>
  <si>
    <t xml:space="preserve">weiterer Anlagentyp2</t>
  </si>
  <si>
    <t xml:space="preserve">Auswahlmöglichkeiten ja/nein</t>
  </si>
  <si>
    <t xml:space="preserve">ja</t>
  </si>
  <si>
    <t xml:space="preserve">nein</t>
  </si>
  <si>
    <t xml:space="preserve">Auswahl Entwicklungsszenario</t>
  </si>
  <si>
    <t xml:space="preserve">mit lineraer Preissteigerung</t>
  </si>
  <si>
    <t xml:space="preserve">Jahr</t>
  </si>
  <si>
    <t xml:space="preserve">[-]</t>
  </si>
  <si>
    <t xml:space="preserve">Nummer</t>
  </si>
  <si>
    <t xml:space="preserve">Quelle</t>
  </si>
  <si>
    <t xml:space="preserve">Auswahl für Energiepreise</t>
  </si>
  <si>
    <t xml:space="preserve">Preissteigerung</t>
  </si>
  <si>
    <t xml:space="preserve">2021</t>
  </si>
  <si>
    <t xml:space="preserve">2022</t>
  </si>
  <si>
    <t xml:space="preserve">2023</t>
  </si>
  <si>
    <t xml:space="preserve">2024</t>
  </si>
  <si>
    <t xml:space="preserve">2025</t>
  </si>
  <si>
    <t xml:space="preserve">2026</t>
  </si>
  <si>
    <t xml:space="preserve">2027</t>
  </si>
  <si>
    <t xml:space="preserve">2028</t>
  </si>
  <si>
    <t xml:space="preserve">2029</t>
  </si>
  <si>
    <t xml:space="preserve">2030</t>
  </si>
  <si>
    <t xml:space="preserve">2031</t>
  </si>
  <si>
    <t xml:space="preserve">2032</t>
  </si>
  <si>
    <t xml:space="preserve">2033</t>
  </si>
  <si>
    <t xml:space="preserve">2034</t>
  </si>
  <si>
    <t xml:space="preserve">2035</t>
  </si>
  <si>
    <t xml:space="preserve">2036</t>
  </si>
  <si>
    <t xml:space="preserve">2037</t>
  </si>
  <si>
    <t xml:space="preserve">2038</t>
  </si>
  <si>
    <t xml:space="preserve">0</t>
  </si>
  <si>
    <t xml:space="preserve">03</t>
  </si>
  <si>
    <t xml:space="preserve">04</t>
  </si>
  <si>
    <t xml:space="preserve">05</t>
  </si>
  <si>
    <t xml:space="preserve">06</t>
  </si>
  <si>
    <t xml:space="preserve">07</t>
  </si>
  <si>
    <t xml:space="preserve">08</t>
  </si>
  <si>
    <t xml:space="preserve">09</t>
  </si>
  <si>
    <t xml:space="preserve">010</t>
  </si>
  <si>
    <t xml:space="preserve">011</t>
  </si>
  <si>
    <t xml:space="preserve">012</t>
  </si>
  <si>
    <t xml:space="preserve">013</t>
  </si>
  <si>
    <t xml:space="preserve">014</t>
  </si>
  <si>
    <t xml:space="preserve">015</t>
  </si>
  <si>
    <t xml:space="preserve">016</t>
  </si>
  <si>
    <t xml:space="preserve">017</t>
  </si>
  <si>
    <t xml:space="preserve">018</t>
  </si>
  <si>
    <t xml:space="preserve">019</t>
  </si>
  <si>
    <t xml:space="preserve">020</t>
  </si>
  <si>
    <t xml:space="preserve">021</t>
  </si>
  <si>
    <t xml:space="preserve">022</t>
  </si>
  <si>
    <t xml:space="preserve">023</t>
  </si>
  <si>
    <t xml:space="preserve">024</t>
  </si>
  <si>
    <t xml:space="preserve">025</t>
  </si>
  <si>
    <t xml:space="preserve">026</t>
  </si>
  <si>
    <t xml:space="preserve">027</t>
  </si>
  <si>
    <t xml:space="preserve">028</t>
  </si>
  <si>
    <t xml:space="preserve">029</t>
  </si>
  <si>
    <t xml:space="preserve">030</t>
  </si>
  <si>
    <t xml:space="preserve">031</t>
  </si>
  <si>
    <t xml:space="preserve">032</t>
  </si>
  <si>
    <t xml:space="preserve">033</t>
  </si>
  <si>
    <t xml:space="preserve">[ct/kWh]</t>
  </si>
  <si>
    <t xml:space="preserve">PV-Strom Gestehungskosten</t>
  </si>
  <si>
    <t xml:space="preserve">CO2-Preis</t>
  </si>
  <si>
    <r>
      <rPr>
        <sz val="11"/>
        <color rgb="FF000000"/>
        <rFont val="Calibri"/>
        <family val="0"/>
        <charset val="1"/>
      </rPr>
      <t xml:space="preserve">[ct/gCO</t>
    </r>
    <r>
      <rPr>
        <vertAlign val="subscript"/>
        <sz val="11"/>
        <color rgb="FF000000"/>
        <rFont val="Calibri"/>
        <family val="2"/>
        <charset val="1"/>
      </rPr>
      <t xml:space="preserve">2</t>
    </r>
    <r>
      <rPr>
        <sz val="11"/>
        <color rgb="FF000000"/>
        <rFont val="Calibri"/>
        <family val="2"/>
        <charset val="1"/>
      </rPr>
      <t xml:space="preserve">]</t>
    </r>
  </si>
  <si>
    <t xml:space="preserve">https://www.bundesregierung.de/breg-de/themen/klimaschutz/nationaler-emissionshandel-1684508</t>
  </si>
  <si>
    <t xml:space="preserve">EEG-Umlage</t>
  </si>
  <si>
    <t xml:space="preserve">https://static.agora-energiewende.de/fileadmin2/Projekte/2015/EEG-Kosten-bis-2035/Agora_EEG_Kosten_2035_web_05052015.pdf</t>
  </si>
  <si>
    <t xml:space="preserve">Strompreis Börse</t>
  </si>
  <si>
    <t xml:space="preserve">https://www.bdew.de/media/documents/20200107_BDEW-Strompreisanalyse_Januar_2020.pdf</t>
  </si>
  <si>
    <t xml:space="preserve">ohne Preisänderung</t>
  </si>
  <si>
    <t xml:space="preserve">Preissteigung</t>
  </si>
  <si>
    <t xml:space="preserve">https://www.carmen-ev.de/service/marktueberblick/marktpreise-energieholz/marktpreise-hackschnitzel/</t>
  </si>
  <si>
    <t xml:space="preserve">https://heizung.de/pelletheizung/wissen/heizkosten-holz-so-viel-kosten-pellets-und-co/</t>
  </si>
  <si>
    <t xml:space="preserve">mit manueller Preiseingabe</t>
  </si>
  <si>
    <t xml:space="preserve">[ct/kWhHS]</t>
  </si>
  <si>
    <t xml:space="preserve">Klimaschutzagentur Reutlingen</t>
  </si>
  <si>
    <t xml:space="preserve">in Kooperation mit der</t>
  </si>
  <si>
    <t xml:space="preserve">Hochschule für Forstwirtschaft Rottenburg</t>
  </si>
  <si>
    <t xml:space="preserve">Maximilian Hauschel</t>
  </si>
  <si>
    <t xml:space="preserve">Simon Hummler</t>
  </si>
  <si>
    <t xml:space="preserve">Svenja Ott</t>
  </si>
</sst>
</file>

<file path=xl/styles.xml><?xml version="1.0" encoding="utf-8"?>
<styleSheet xmlns="http://schemas.openxmlformats.org/spreadsheetml/2006/main">
  <numFmts count="22">
    <numFmt numFmtId="164" formatCode="General"/>
    <numFmt numFmtId="165" formatCode="General"/>
    <numFmt numFmtId="166" formatCode="#,##0.00"/>
    <numFmt numFmtId="167" formatCode="dd/mm/yyyy"/>
    <numFmt numFmtId="168" formatCode="#,##0.00&quot; €&quot;"/>
    <numFmt numFmtId="169" formatCode="&quot;+ &quot;0.0\ %;\-0.0\ %"/>
    <numFmt numFmtId="170" formatCode="0.0"/>
    <numFmt numFmtId="171" formatCode="&quot;+ &quot;#,##0.00&quot; €&quot;;&quot;- &quot;#,##0.00&quot; €&quot;"/>
    <numFmt numFmtId="172" formatCode="0.00\ %"/>
    <numFmt numFmtId="173" formatCode="#,##0&quot; €&quot;"/>
    <numFmt numFmtId="174" formatCode="@"/>
    <numFmt numFmtId="175" formatCode="#,##0.000&quot; €&quot;"/>
    <numFmt numFmtId="176" formatCode="#,##0"/>
    <numFmt numFmtId="177" formatCode="0"/>
    <numFmt numFmtId="178" formatCode="0.00"/>
    <numFmt numFmtId="179" formatCode="#,##0.00\ _€"/>
    <numFmt numFmtId="180" formatCode="#,##0.000"/>
    <numFmt numFmtId="181" formatCode="#,##0.0"/>
    <numFmt numFmtId="182" formatCode="#,##0&quot; €&quot;;\-#,##0&quot; €&quot;"/>
    <numFmt numFmtId="183" formatCode="0.0000"/>
    <numFmt numFmtId="184" formatCode="#,##0.00000"/>
    <numFmt numFmtId="185" formatCode="#,##0.0000"/>
  </numFmts>
  <fonts count="77">
    <font>
      <sz val="11"/>
      <color rgb="FF000000"/>
      <name val="Calibri"/>
      <family val="0"/>
      <charset val="1"/>
    </font>
    <font>
      <sz val="10"/>
      <name val="Arial"/>
      <family val="0"/>
    </font>
    <font>
      <sz val="10"/>
      <name val="Arial"/>
      <family val="0"/>
    </font>
    <font>
      <sz val="10"/>
      <name val="Arial"/>
      <family val="0"/>
    </font>
    <font>
      <sz val="11"/>
      <color rgb="FFFFFFFF"/>
      <name val="Calibri"/>
      <family val="0"/>
      <charset val="1"/>
    </font>
    <font>
      <sz val="8"/>
      <color rgb="FF000000"/>
      <name val="Century Gothic"/>
      <family val="2"/>
      <charset val="1"/>
    </font>
    <font>
      <sz val="11"/>
      <color rgb="FF000000"/>
      <name val="Century Gothic"/>
      <family val="2"/>
      <charset val="1"/>
    </font>
    <font>
      <b val="true"/>
      <sz val="14"/>
      <color rgb="FF000000"/>
      <name val="Century Gothic"/>
      <family val="2"/>
      <charset val="1"/>
    </font>
    <font>
      <b val="true"/>
      <sz val="11"/>
      <color rgb="FF000000"/>
      <name val="Century Gothic"/>
      <family val="2"/>
      <charset val="1"/>
    </font>
    <font>
      <sz val="10"/>
      <name val="Century Gothic"/>
      <family val="2"/>
      <charset val="1"/>
    </font>
    <font>
      <sz val="12"/>
      <color rgb="FF000000"/>
      <name val="Century Gothic"/>
      <family val="2"/>
      <charset val="1"/>
    </font>
    <font>
      <sz val="12"/>
      <name val="Century Gothic"/>
      <family val="2"/>
      <charset val="1"/>
    </font>
    <font>
      <b val="true"/>
      <sz val="8"/>
      <color rgb="FF000000"/>
      <name val="Century Gothic"/>
      <family val="2"/>
      <charset val="1"/>
    </font>
    <font>
      <b val="true"/>
      <sz val="12"/>
      <color rgb="FF000000"/>
      <name val="Century Gothic"/>
      <family val="2"/>
      <charset val="1"/>
    </font>
    <font>
      <i val="true"/>
      <sz val="8"/>
      <color rgb="FF000000"/>
      <name val="Century Gothic"/>
      <family val="2"/>
      <charset val="1"/>
    </font>
    <font>
      <b val="true"/>
      <i val="true"/>
      <sz val="8"/>
      <color rgb="FF000000"/>
      <name val="Century Gothic"/>
      <family val="2"/>
      <charset val="1"/>
    </font>
    <font>
      <b val="true"/>
      <sz val="8"/>
      <name val="Century Gothic"/>
      <family val="2"/>
      <charset val="1"/>
    </font>
    <font>
      <i val="true"/>
      <sz val="12"/>
      <color rgb="FF000000"/>
      <name val="Century Gothic"/>
      <family val="2"/>
      <charset val="1"/>
    </font>
    <font>
      <sz val="7"/>
      <color rgb="FF000000"/>
      <name val="Century Gothic"/>
      <family val="2"/>
      <charset val="1"/>
    </font>
    <font>
      <b val="true"/>
      <sz val="10"/>
      <color rgb="FF000000"/>
      <name val="Century Gothic"/>
      <family val="2"/>
      <charset val="1"/>
    </font>
    <font>
      <b val="true"/>
      <sz val="7"/>
      <color rgb="FF000000"/>
      <name val="Century Gothic"/>
      <family val="2"/>
      <charset val="1"/>
    </font>
    <font>
      <i val="true"/>
      <sz val="7"/>
      <color rgb="FF000000"/>
      <name val="Century Gothic"/>
      <family val="2"/>
      <charset val="1"/>
    </font>
    <font>
      <sz val="6"/>
      <color rgb="FF000000"/>
      <name val="Century Gothic"/>
      <family val="2"/>
      <charset val="1"/>
    </font>
    <font>
      <sz val="7"/>
      <color rgb="FFFFFFFF"/>
      <name val="Century Gothic"/>
      <family val="2"/>
      <charset val="1"/>
    </font>
    <font>
      <sz val="7"/>
      <color rgb="FFC9211E"/>
      <name val="Century Gothic"/>
      <family val="2"/>
      <charset val="1"/>
    </font>
    <font>
      <sz val="6"/>
      <color rgb="FFC9211E"/>
      <name val="Century Gothic"/>
      <family val="2"/>
      <charset val="1"/>
    </font>
    <font>
      <sz val="11"/>
      <color rgb="FFFFFFFF"/>
      <name val="Century Gothic"/>
      <family val="2"/>
      <charset val="1"/>
    </font>
    <font>
      <sz val="11"/>
      <color rgb="FFC9211E"/>
      <name val="Century Gothic"/>
      <family val="2"/>
      <charset val="1"/>
    </font>
    <font>
      <sz val="8"/>
      <name val="Century Gothic"/>
      <family val="2"/>
    </font>
    <font>
      <sz val="9"/>
      <name val="Arial"/>
      <family val="2"/>
    </font>
    <font>
      <sz val="10"/>
      <name val="Century Gothic"/>
      <family val="2"/>
    </font>
    <font>
      <sz val="7"/>
      <name val="Century Gothic"/>
      <family val="2"/>
    </font>
    <font>
      <sz val="8"/>
      <name val="Century Gothic"/>
      <family val="2"/>
      <charset val="1"/>
    </font>
    <font>
      <b val="true"/>
      <i val="true"/>
      <sz val="12"/>
      <color rgb="FF000000"/>
      <name val="Century Gothic"/>
      <family val="2"/>
      <charset val="1"/>
    </font>
    <font>
      <i val="true"/>
      <sz val="12"/>
      <color rgb="FFA5A5A5"/>
      <name val="Century Gothic"/>
      <family val="2"/>
      <charset val="1"/>
    </font>
    <font>
      <b val="true"/>
      <sz val="11"/>
      <color rgb="FF000000"/>
      <name val="Calibri"/>
      <family val="0"/>
      <charset val="1"/>
    </font>
    <font>
      <i val="true"/>
      <sz val="8"/>
      <name val="Century Gothic"/>
      <family val="2"/>
      <charset val="1"/>
    </font>
    <font>
      <i val="true"/>
      <sz val="8"/>
      <color rgb="FF808080"/>
      <name val="Century Gothic"/>
      <family val="2"/>
      <charset val="1"/>
    </font>
    <font>
      <i val="true"/>
      <sz val="11"/>
      <color rgb="FF000000"/>
      <name val="Calibri"/>
      <family val="0"/>
      <charset val="1"/>
    </font>
    <font>
      <i val="true"/>
      <sz val="8"/>
      <color rgb="FFA5A5A5"/>
      <name val="Century Gothic"/>
      <family val="2"/>
      <charset val="1"/>
    </font>
    <font>
      <sz val="8"/>
      <color rgb="FF808080"/>
      <name val="Century Gothic"/>
      <family val="2"/>
      <charset val="1"/>
    </font>
    <font>
      <i val="true"/>
      <sz val="12"/>
      <color rgb="FF808080"/>
      <name val="Century Gothic"/>
      <family val="2"/>
      <charset val="1"/>
    </font>
    <font>
      <b val="true"/>
      <i val="true"/>
      <sz val="8"/>
      <color rgb="FF808080"/>
      <name val="Century Gothic"/>
      <family val="2"/>
      <charset val="1"/>
    </font>
    <font>
      <i val="true"/>
      <sz val="11"/>
      <color rgb="FF808080"/>
      <name val="Calibri"/>
      <family val="0"/>
      <charset val="1"/>
    </font>
    <font>
      <sz val="8"/>
      <color rgb="FFA6A6A6"/>
      <name val="Century Gothic"/>
      <family val="2"/>
      <charset val="1"/>
    </font>
    <font>
      <sz val="12"/>
      <color rgb="FF808080"/>
      <name val="Century Gothic"/>
      <family val="2"/>
      <charset val="1"/>
    </font>
    <font>
      <i val="true"/>
      <sz val="10"/>
      <color rgb="FFAEAAAA"/>
      <name val="Century Gothic"/>
      <family val="2"/>
      <charset val="1"/>
    </font>
    <font>
      <b val="true"/>
      <sz val="15"/>
      <color rgb="FF000000"/>
      <name val="Century Gothic"/>
      <family val="2"/>
      <charset val="1"/>
    </font>
    <font>
      <sz val="10"/>
      <color rgb="FF000000"/>
      <name val="Century Gothic"/>
      <family val="2"/>
      <charset val="1"/>
    </font>
    <font>
      <i val="true"/>
      <sz val="10"/>
      <color rgb="FFB2B2B2"/>
      <name val="Century Gothic"/>
      <family val="2"/>
      <charset val="1"/>
    </font>
    <font>
      <sz val="11"/>
      <color rgb="FF808080"/>
      <name val="Century Gothic"/>
      <family val="2"/>
      <charset val="1"/>
    </font>
    <font>
      <b val="true"/>
      <sz val="10"/>
      <color rgb="FF808080"/>
      <name val="Century Gothic"/>
      <family val="2"/>
      <charset val="1"/>
    </font>
    <font>
      <sz val="10"/>
      <color rgb="FF808080"/>
      <name val="Century Gothic"/>
      <family val="2"/>
      <charset val="1"/>
    </font>
    <font>
      <sz val="11"/>
      <color rgb="FF808080"/>
      <name val="Calibri"/>
      <family val="0"/>
      <charset val="1"/>
    </font>
    <font>
      <b val="true"/>
      <i val="true"/>
      <sz val="11"/>
      <color rgb="FF000000"/>
      <name val="Century Gothic"/>
      <family val="2"/>
      <charset val="1"/>
    </font>
    <font>
      <b val="true"/>
      <i val="true"/>
      <sz val="18"/>
      <color rgb="FF000000"/>
      <name val="Century Gothic"/>
      <family val="2"/>
      <charset val="1"/>
    </font>
    <font>
      <b val="true"/>
      <i val="true"/>
      <sz val="10"/>
      <color rgb="FF000000"/>
      <name val="Century Gothic"/>
      <family val="2"/>
      <charset val="1"/>
    </font>
    <font>
      <b val="true"/>
      <sz val="18"/>
      <color rgb="FF000000"/>
      <name val="Century Gothic"/>
      <family val="2"/>
      <charset val="1"/>
    </font>
    <font>
      <sz val="10"/>
      <color rgb="FF000000"/>
      <name val="Arial"/>
      <family val="2"/>
      <charset val="1"/>
    </font>
    <font>
      <vertAlign val="subscript"/>
      <sz val="10"/>
      <color rgb="FF000000"/>
      <name val="Arial"/>
      <family val="2"/>
      <charset val="1"/>
    </font>
    <font>
      <sz val="11"/>
      <color rgb="FF006100"/>
      <name val="Century Gothic"/>
      <family val="2"/>
      <charset val="1"/>
    </font>
    <font>
      <sz val="8"/>
      <color rgb="FF0000FF"/>
      <name val="Century Gothic"/>
      <family val="2"/>
      <charset val="1"/>
    </font>
    <font>
      <sz val="11"/>
      <color rgb="FF9C6500"/>
      <name val="Century Gothic"/>
      <family val="2"/>
      <charset val="1"/>
    </font>
    <font>
      <sz val="11"/>
      <color rgb="FF9C0006"/>
      <name val="Calibri"/>
      <family val="2"/>
      <charset val="1"/>
    </font>
    <font>
      <sz val="11"/>
      <color rgb="FF9C0006"/>
      <name val="Century Gothic"/>
      <family val="2"/>
      <charset val="1"/>
    </font>
    <font>
      <u val="single"/>
      <sz val="8"/>
      <color rgb="FF0000FF"/>
      <name val="Century Gothic"/>
      <family val="2"/>
      <charset val="1"/>
    </font>
    <font>
      <u val="single"/>
      <sz val="8"/>
      <color rgb="FF0563C1"/>
      <name val="Century Gothic"/>
      <family val="2"/>
      <charset val="1"/>
    </font>
    <font>
      <sz val="8"/>
      <color rgb="FFAFABAB"/>
      <name val="Century Gothic"/>
      <family val="2"/>
      <charset val="1"/>
    </font>
    <font>
      <sz val="10"/>
      <color rgb="FFAFABAB"/>
      <name val="Century Gothic"/>
      <family val="2"/>
      <charset val="1"/>
    </font>
    <font>
      <b val="true"/>
      <sz val="12"/>
      <color rgb="FFFF0000"/>
      <name val="Century Gothic"/>
      <family val="2"/>
      <charset val="1"/>
    </font>
    <font>
      <b val="true"/>
      <sz val="12"/>
      <name val="Century Gothic"/>
      <family val="2"/>
      <charset val="1"/>
    </font>
    <font>
      <i val="true"/>
      <sz val="11"/>
      <color rgb="FF000000"/>
      <name val="Century Gothic"/>
      <family val="2"/>
      <charset val="1"/>
    </font>
    <font>
      <vertAlign val="subscript"/>
      <sz val="11"/>
      <color rgb="FF000000"/>
      <name val="Calibri"/>
      <family val="2"/>
      <charset val="1"/>
    </font>
    <font>
      <sz val="11"/>
      <color rgb="FF000000"/>
      <name val="Calibri"/>
      <family val="2"/>
      <charset val="1"/>
    </font>
    <font>
      <sz val="9"/>
      <color rgb="FF000000"/>
      <name val="Century Gothic"/>
      <family val="2"/>
      <charset val="1"/>
    </font>
    <font>
      <u val="single"/>
      <sz val="9"/>
      <color rgb="FF0563C1"/>
      <name val="Century Gothic"/>
      <family val="2"/>
      <charset val="1"/>
    </font>
    <font>
      <u val="single"/>
      <sz val="11"/>
      <color rgb="FF0563C1"/>
      <name val="Calibri"/>
      <family val="2"/>
      <charset val="1"/>
    </font>
  </fonts>
  <fills count="43">
    <fill>
      <patternFill patternType="none"/>
    </fill>
    <fill>
      <patternFill patternType="gray125"/>
    </fill>
    <fill>
      <patternFill patternType="solid">
        <fgColor rgb="FFFFFFFF"/>
        <bgColor rgb="FFF2F2F2"/>
      </patternFill>
    </fill>
    <fill>
      <patternFill patternType="solid">
        <fgColor rgb="FFFFF5CE"/>
        <bgColor rgb="FFFFFFCC"/>
      </patternFill>
    </fill>
    <fill>
      <patternFill patternType="solid">
        <fgColor rgb="FFFFC7CE"/>
        <bgColor rgb="FFD9D9D9"/>
      </patternFill>
    </fill>
    <fill>
      <patternFill patternType="solid">
        <fgColor rgb="FFDDDDDD"/>
        <bgColor rgb="FFD9D9D9"/>
      </patternFill>
    </fill>
    <fill>
      <patternFill patternType="solid">
        <fgColor rgb="FFFFFFD7"/>
        <bgColor rgb="FFFFFFCC"/>
      </patternFill>
    </fill>
    <fill>
      <patternFill patternType="solid">
        <fgColor rgb="FFDAE3F3"/>
        <bgColor rgb="FFDEEBF7"/>
      </patternFill>
    </fill>
    <fill>
      <patternFill patternType="solid">
        <fgColor rgb="FFF2F2F2"/>
        <bgColor rgb="FFEEEEEE"/>
      </patternFill>
    </fill>
    <fill>
      <patternFill patternType="solid">
        <fgColor rgb="FF569E1C"/>
        <bgColor rgb="FF71B647"/>
      </patternFill>
    </fill>
    <fill>
      <patternFill patternType="solid">
        <fgColor rgb="FFFFFF00"/>
        <bgColor rgb="FFFFDA28"/>
      </patternFill>
    </fill>
    <fill>
      <patternFill patternType="solid">
        <fgColor rgb="FFD4EA6B"/>
        <bgColor rgb="FFE8F2A1"/>
      </patternFill>
    </fill>
    <fill>
      <patternFill patternType="solid">
        <fgColor rgb="FFEEEEEE"/>
        <bgColor rgb="FFF2F2F2"/>
      </patternFill>
    </fill>
    <fill>
      <patternFill patternType="solid">
        <fgColor rgb="FFFFBF00"/>
        <bgColor rgb="FFFFC301"/>
      </patternFill>
    </fill>
    <fill>
      <patternFill patternType="solid">
        <fgColor rgb="FF82D417"/>
        <bgColor rgb="FF81D41A"/>
      </patternFill>
    </fill>
    <fill>
      <patternFill patternType="solid">
        <fgColor rgb="FF00A933"/>
        <bgColor rgb="FF00B050"/>
      </patternFill>
    </fill>
    <fill>
      <patternFill patternType="solid">
        <fgColor rgb="FFB4C7DC"/>
        <bgColor rgb="FFBFBFBF"/>
      </patternFill>
    </fill>
    <fill>
      <patternFill patternType="solid">
        <fgColor rgb="FF3465A4"/>
        <bgColor rgb="FF2A6099"/>
      </patternFill>
    </fill>
    <fill>
      <patternFill patternType="solid">
        <fgColor rgb="FFE8F2A1"/>
        <bgColor rgb="FFFFE994"/>
      </patternFill>
    </fill>
    <fill>
      <patternFill patternType="solid">
        <fgColor rgb="FF71B647"/>
        <bgColor rgb="FF92D050"/>
      </patternFill>
    </fill>
    <fill>
      <patternFill patternType="solid">
        <fgColor rgb="FFFF0000"/>
        <bgColor rgb="FFE32316"/>
      </patternFill>
    </fill>
    <fill>
      <patternFill patternType="solid">
        <fgColor rgb="FFFF8000"/>
        <bgColor rgb="FFFF860D"/>
      </patternFill>
    </fill>
    <fill>
      <patternFill patternType="solid">
        <fgColor rgb="FFBFBFBF"/>
        <bgColor rgb="FFB2B5CE"/>
      </patternFill>
    </fill>
    <fill>
      <patternFill patternType="solid">
        <fgColor rgb="FF158466"/>
        <bgColor rgb="FF0E8044"/>
      </patternFill>
    </fill>
    <fill>
      <patternFill patternType="solid">
        <fgColor rgb="FF2A6099"/>
        <bgColor rgb="FF3465A4"/>
      </patternFill>
    </fill>
    <fill>
      <patternFill patternType="solid">
        <fgColor rgb="FF55308D"/>
        <bgColor rgb="FF69549B"/>
      </patternFill>
    </fill>
    <fill>
      <patternFill patternType="solid">
        <fgColor rgb="FF800080"/>
        <bgColor rgb="FF9C0006"/>
      </patternFill>
    </fill>
    <fill>
      <patternFill patternType="solid">
        <fgColor rgb="FF6B5D6C"/>
        <bgColor rgb="FF69549B"/>
      </patternFill>
    </fill>
    <fill>
      <patternFill patternType="solid">
        <fgColor rgb="FFAFD095"/>
        <bgColor rgb="FFBFBFBF"/>
      </patternFill>
    </fill>
    <fill>
      <patternFill patternType="mediumGray">
        <fgColor rgb="FF0E8044"/>
        <bgColor rgb="FF158466"/>
      </patternFill>
    </fill>
    <fill>
      <patternFill patternType="solid">
        <fgColor rgb="FFB2B5CE"/>
        <bgColor rgb="FFB3B3B3"/>
      </patternFill>
    </fill>
    <fill>
      <patternFill patternType="solid">
        <fgColor rgb="FF69549B"/>
        <bgColor rgb="FF6B5D6C"/>
      </patternFill>
    </fill>
    <fill>
      <patternFill patternType="solid">
        <fgColor rgb="FFFFE994"/>
        <bgColor rgb="FFE8F2A1"/>
      </patternFill>
    </fill>
    <fill>
      <patternFill patternType="solid">
        <fgColor rgb="FFFFC301"/>
        <bgColor rgb="FFFFBF00"/>
      </patternFill>
    </fill>
    <fill>
      <patternFill patternType="solid">
        <fgColor rgb="FFFF860D"/>
        <bgColor rgb="FFFF8000"/>
      </patternFill>
    </fill>
    <fill>
      <patternFill patternType="solid">
        <fgColor rgb="FFFFB66C"/>
        <bgColor rgb="FFFFC7CE"/>
      </patternFill>
    </fill>
    <fill>
      <patternFill patternType="solid">
        <fgColor rgb="FFFFFFCC"/>
        <bgColor rgb="FFFFFFD7"/>
      </patternFill>
    </fill>
    <fill>
      <patternFill patternType="solid">
        <fgColor rgb="FFA6A6A6"/>
        <bgColor rgb="FFA5A5A5"/>
      </patternFill>
    </fill>
    <fill>
      <patternFill patternType="solid">
        <fgColor rgb="FFDEEBF7"/>
        <bgColor rgb="FFDAE3F3"/>
      </patternFill>
    </fill>
    <fill>
      <patternFill patternType="solid">
        <fgColor rgb="FF81D41A"/>
        <bgColor rgb="FF82D417"/>
      </patternFill>
    </fill>
    <fill>
      <patternFill patternType="solid">
        <fgColor rgb="FF999999"/>
        <bgColor rgb="FFA5A5A5"/>
      </patternFill>
    </fill>
    <fill>
      <patternFill patternType="solid">
        <fgColor rgb="FFD9D9D9"/>
        <bgColor rgb="FFDDDDDD"/>
      </patternFill>
    </fill>
    <fill>
      <patternFill patternType="solid">
        <fgColor rgb="FFE7E6E6"/>
        <bgColor rgb="FFEEEEEE"/>
      </patternFill>
    </fill>
  </fills>
  <borders count="43">
    <border diagonalUp="false" diagonalDown="false">
      <left/>
      <right/>
      <top/>
      <bottom/>
      <diagonal/>
    </border>
    <border diagonalUp="false" diagonalDown="false">
      <left style="hair"/>
      <right style="hair"/>
      <top style="hair"/>
      <bottom style="hair"/>
      <diagonal/>
    </border>
    <border diagonalUp="false" diagonalDown="false">
      <left style="thin"/>
      <right style="thin"/>
      <top style="thin"/>
      <bottom style="thin"/>
      <diagonal/>
    </border>
    <border diagonalUp="false" diagonalDown="false">
      <left style="hair"/>
      <right/>
      <top/>
      <bottom/>
      <diagonal/>
    </border>
    <border diagonalUp="false" diagonalDown="false">
      <left/>
      <right/>
      <top style="hair"/>
      <bottom/>
      <diagonal/>
    </border>
    <border diagonalUp="false" diagonalDown="false">
      <left style="hair"/>
      <right/>
      <top style="hair"/>
      <bottom/>
      <diagonal/>
    </border>
    <border diagonalUp="false" diagonalDown="false">
      <left/>
      <right style="hair"/>
      <top style="hair"/>
      <bottom/>
      <diagonal/>
    </border>
    <border diagonalUp="false" diagonalDown="false">
      <left/>
      <right style="hair"/>
      <top/>
      <bottom/>
      <diagonal/>
    </border>
    <border diagonalUp="false" diagonalDown="false">
      <left style="hair"/>
      <right/>
      <top/>
      <bottom style="hair"/>
      <diagonal/>
    </border>
    <border diagonalUp="false" diagonalDown="false">
      <left/>
      <right/>
      <top/>
      <bottom style="hair"/>
      <diagonal/>
    </border>
    <border diagonalUp="false" diagonalDown="false">
      <left/>
      <right style="hair"/>
      <top/>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right/>
      <top style="hair"/>
      <bottom style="hair"/>
      <diagonal/>
    </border>
    <border diagonalUp="false" diagonalDown="false">
      <left style="hair"/>
      <right style="hair"/>
      <top style="hair"/>
      <bottom/>
      <diagonal/>
    </border>
    <border diagonalUp="false" diagonalDown="false">
      <left style="hair"/>
      <right style="hair"/>
      <top/>
      <bottom style="hair"/>
      <diagonal/>
    </border>
    <border diagonalUp="false" diagonalDown="false">
      <left style="hair"/>
      <right style="hair"/>
      <top/>
      <bottom/>
      <diagonal/>
    </border>
    <border diagonalUp="false" diagonalDown="false">
      <left style="thin"/>
      <right style="hair"/>
      <top style="thin"/>
      <bottom style="thin"/>
      <diagonal/>
    </border>
    <border diagonalUp="false" diagonalDown="false">
      <left style="hair"/>
      <right style="thin"/>
      <top style="thin"/>
      <bottom style="hair"/>
      <diagonal/>
    </border>
    <border diagonalUp="false" diagonalDown="false">
      <left style="hair"/>
      <right style="thin"/>
      <top style="thin"/>
      <bottom style="thin"/>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style="thin"/>
      <bottom style="hair"/>
      <diagonal/>
    </border>
    <border diagonalUp="false" diagonalDown="false">
      <left style="hair"/>
      <right/>
      <top style="thin"/>
      <bottom/>
      <diagonal/>
    </border>
    <border diagonalUp="false" diagonalDown="false">
      <left style="hair"/>
      <right style="hair"/>
      <top style="thin"/>
      <bottom style="thin"/>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hair"/>
      <top style="thin"/>
      <bottom style="thin"/>
      <diagonal/>
    </border>
    <border diagonalUp="false" diagonalDown="false">
      <left style="thin"/>
      <right style="hair"/>
      <top style="thin"/>
      <bottom/>
      <diagonal/>
    </border>
    <border diagonalUp="false" diagonalDown="false">
      <left style="thin"/>
      <right style="hair"/>
      <top/>
      <bottom style="thin"/>
      <diagonal/>
    </border>
    <border diagonalUp="false" diagonalDown="false">
      <left style="hair"/>
      <right style="thin"/>
      <top style="hair"/>
      <bottom style="thin"/>
      <diagonal/>
    </border>
    <border diagonalUp="false" diagonalDown="false">
      <left style="thin"/>
      <right style="thin"/>
      <top style="hair"/>
      <bottom style="thin"/>
      <diagonal/>
    </border>
    <border diagonalUp="false" diagonalDown="false">
      <left/>
      <right/>
      <top style="hair"/>
      <bottom style="thin"/>
      <diagonal/>
    </border>
    <border diagonalUp="false" diagonalDown="false">
      <left/>
      <right style="hair"/>
      <top style="hair"/>
      <bottom style="thin"/>
      <diagonal/>
    </border>
    <border diagonalUp="false" diagonalDown="false">
      <left style="thin"/>
      <right style="thin"/>
      <top style="thin"/>
      <bottom style="hair"/>
      <diagonal/>
    </border>
    <border diagonalUp="false" diagonalDown="false">
      <left/>
      <right style="hair"/>
      <top style="thin"/>
      <bottom style="hair"/>
      <diagonal/>
    </border>
    <border diagonalUp="false" diagonalDown="false">
      <left style="thin"/>
      <right style="thin"/>
      <top style="hair"/>
      <bottom style="hair"/>
      <diagonal/>
    </border>
    <border diagonalUp="false" diagonalDown="false">
      <left/>
      <right style="thin"/>
      <top style="hair"/>
      <bottom style="thin"/>
      <diagonal/>
    </border>
    <border diagonalUp="false" diagonalDown="false">
      <left/>
      <right style="thin"/>
      <top style="thin"/>
      <bottom style="thin"/>
      <diagonal/>
    </border>
    <border diagonalUp="false" diagonalDown="false">
      <left style="thin"/>
      <right/>
      <top/>
      <bottom/>
      <diagonal/>
    </border>
    <border diagonalUp="false" diagonalDown="false">
      <left style="medium"/>
      <right/>
      <top/>
      <bottom/>
      <diagonal/>
    </border>
    <border diagonalUp="false" diagonalDown="false">
      <left style="medium"/>
      <right style="thin"/>
      <top style="thin"/>
      <bottom style="thin"/>
      <diagonal/>
    </border>
  </borders>
  <cellStyleXfs count="27">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76" fillId="0" borderId="0" applyFont="true" applyBorder="false" applyAlignment="true" applyProtection="false">
      <alignment horizontal="general" vertical="bottom" textRotation="0" wrapText="false" indent="0" shrinkToFit="false"/>
    </xf>
    <xf numFmtId="164" fontId="4" fillId="2" borderId="0" applyFont="true" applyBorder="true" applyAlignment="true" applyProtection="false">
      <alignment horizontal="general" vertical="bottom" textRotation="0" wrapText="false" indent="0" shrinkToFit="false"/>
    </xf>
    <xf numFmtId="164" fontId="5" fillId="3" borderId="0" applyFont="true" applyBorder="tru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0" fillId="2" borderId="0" applyFont="true" applyBorder="true" applyAlignment="true" applyProtection="false">
      <alignment horizontal="general" vertical="bottom" textRotation="0" wrapText="false" indent="0" shrinkToFit="false"/>
    </xf>
    <xf numFmtId="164" fontId="63" fillId="4" borderId="0" applyFont="true" applyBorder="false" applyAlignment="true" applyProtection="true">
      <alignment horizontal="general" vertical="bottom" textRotation="0" wrapText="false" indent="0" shrinkToFit="false"/>
      <protection locked="true" hidden="false"/>
    </xf>
  </cellStyleXfs>
  <cellXfs count="704">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6" fillId="2" borderId="0" xfId="0" applyFont="true" applyBorder="false" applyAlignment="false" applyProtection="false">
      <alignment horizontal="general" vertical="bottom" textRotation="0" wrapText="false" indent="0" shrinkToFit="false"/>
      <protection locked="true" hidden="false"/>
    </xf>
    <xf numFmtId="164" fontId="7" fillId="2" borderId="0" xfId="0" applyFont="true" applyBorder="false" applyAlignment="false" applyProtection="false">
      <alignment horizontal="general" vertical="bottom" textRotation="0" wrapText="false" indent="0" shrinkToFit="false"/>
      <protection locked="true" hidden="false"/>
    </xf>
    <xf numFmtId="164" fontId="8" fillId="2" borderId="0" xfId="0" applyFont="true" applyBorder="false" applyAlignment="false" applyProtection="false">
      <alignment horizontal="general" vertical="bottom" textRotation="0" wrapText="false" indent="0" shrinkToFit="false"/>
      <protection locked="true" hidden="false"/>
    </xf>
    <xf numFmtId="164" fontId="9" fillId="5" borderId="1" xfId="0" applyFont="true" applyBorder="true" applyAlignment="true" applyProtection="false">
      <alignment horizontal="center" vertical="center" textRotation="0" wrapText="true" indent="0" shrinkToFit="false"/>
      <protection locked="true" hidden="false"/>
    </xf>
    <xf numFmtId="164" fontId="10" fillId="6" borderId="1" xfId="0" applyFont="true" applyBorder="true" applyAlignment="true" applyProtection="false">
      <alignment horizontal="right" vertical="bottom" textRotation="0" wrapText="false" indent="0" shrinkToFit="false"/>
      <protection locked="true" hidden="false"/>
    </xf>
    <xf numFmtId="164" fontId="5" fillId="2" borderId="0" xfId="0" applyFont="true" applyBorder="false" applyAlignment="true" applyProtection="false">
      <alignment horizontal="general" vertical="center" textRotation="0" wrapText="false" indent="0" shrinkToFit="false"/>
      <protection locked="true" hidden="false"/>
    </xf>
    <xf numFmtId="164" fontId="11" fillId="7" borderId="1" xfId="0" applyFont="true" applyBorder="true" applyAlignment="true" applyProtection="false">
      <alignment horizontal="right" vertical="center" textRotation="0" wrapText="false" indent="0" shrinkToFit="false"/>
      <protection locked="true" hidden="false"/>
    </xf>
    <xf numFmtId="164" fontId="5" fillId="2" borderId="0" xfId="0" applyFont="true" applyBorder="false" applyAlignment="true" applyProtection="false">
      <alignment horizontal="general" vertical="center" textRotation="0" wrapText="true" indent="0" shrinkToFit="false"/>
      <protection locked="true" hidden="false"/>
    </xf>
    <xf numFmtId="164" fontId="12" fillId="8" borderId="2" xfId="0" applyFont="true" applyBorder="true" applyAlignment="true" applyProtection="false">
      <alignment horizontal="left" vertical="center" textRotation="0" wrapText="false" indent="0" shrinkToFit="false"/>
      <protection locked="true" hidden="false"/>
    </xf>
    <xf numFmtId="164" fontId="5" fillId="8" borderId="2" xfId="0" applyFont="true" applyBorder="true" applyAlignment="true" applyProtection="false">
      <alignment horizontal="left" vertical="center" textRotation="0" wrapText="true" indent="0" shrinkToFit="false"/>
      <protection locked="true" hidden="false"/>
    </xf>
    <xf numFmtId="164" fontId="5" fillId="6" borderId="1" xfId="0" applyFont="true" applyBorder="true" applyAlignment="true" applyProtection="true">
      <alignment horizontal="right" vertical="center" textRotation="0" wrapText="false" indent="0" shrinkToFit="false"/>
      <protection locked="false" hidden="false"/>
    </xf>
    <xf numFmtId="164" fontId="0" fillId="0" borderId="3" xfId="0" applyFont="true" applyBorder="true" applyAlignment="false" applyProtection="false">
      <alignment horizontal="general" vertical="bottom" textRotation="0" wrapText="false" indent="0" shrinkToFit="false"/>
      <protection locked="true" hidden="false"/>
    </xf>
    <xf numFmtId="164" fontId="0" fillId="9" borderId="0" xfId="0" applyFont="true" applyBorder="false" applyAlignment="false" applyProtection="false">
      <alignment horizontal="general" vertical="bottom" textRotation="0" wrapText="false" indent="0" shrinkToFit="false"/>
      <protection locked="true" hidden="false"/>
    </xf>
    <xf numFmtId="165" fontId="0" fillId="10" borderId="0" xfId="0" applyFont="false" applyBorder="false" applyAlignment="false" applyProtection="false">
      <alignment horizontal="general" vertical="bottom" textRotation="0" wrapText="false" indent="0" shrinkToFit="false"/>
      <protection locked="true" hidden="false"/>
    </xf>
    <xf numFmtId="164" fontId="0" fillId="0" borderId="3" xfId="0" applyFont="false" applyBorder="true" applyAlignment="false" applyProtection="false">
      <alignment horizontal="general" vertical="bottom" textRotation="0" wrapText="false" indent="0" shrinkToFit="false"/>
      <protection locked="true" hidden="false"/>
    </xf>
    <xf numFmtId="164" fontId="0" fillId="11" borderId="4" xfId="0" applyFont="true" applyBorder="true" applyAlignment="false" applyProtection="false">
      <alignment horizontal="general" vertical="bottom" textRotation="0" wrapText="false" indent="0" shrinkToFit="false"/>
      <protection locked="true" hidden="false"/>
    </xf>
    <xf numFmtId="165" fontId="0" fillId="10" borderId="4" xfId="0" applyFont="false" applyBorder="true" applyAlignment="false" applyProtection="false">
      <alignment horizontal="general" vertical="bottom" textRotation="0" wrapText="false" indent="0" shrinkToFit="false"/>
      <protection locked="true" hidden="false"/>
    </xf>
    <xf numFmtId="164" fontId="0" fillId="0" borderId="4" xfId="0" applyFont="false" applyBorder="true" applyAlignment="false" applyProtection="false">
      <alignment horizontal="general" vertical="bottom" textRotation="0" wrapText="false" indent="0" shrinkToFit="false"/>
      <protection locked="true" hidden="false"/>
    </xf>
    <xf numFmtId="165" fontId="0" fillId="10" borderId="5" xfId="0" applyFont="false" applyBorder="true" applyAlignment="false" applyProtection="false">
      <alignment horizontal="general" vertical="bottom" textRotation="0" wrapText="false" indent="0" shrinkToFit="false"/>
      <protection locked="true" hidden="false"/>
    </xf>
    <xf numFmtId="164" fontId="0" fillId="11" borderId="0" xfId="0" applyFont="true" applyBorder="false" applyAlignment="false" applyProtection="false">
      <alignment horizontal="general" vertical="bottom" textRotation="0" wrapText="false" indent="0" shrinkToFit="false"/>
      <protection locked="true" hidden="false"/>
    </xf>
    <xf numFmtId="164" fontId="10" fillId="0" borderId="0" xfId="0" applyFont="true" applyBorder="false" applyAlignment="false" applyProtection="false">
      <alignment horizontal="general" vertical="bottom"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64" fontId="10" fillId="2" borderId="0" xfId="0" applyFont="true" applyBorder="false" applyAlignment="false" applyProtection="false">
      <alignment horizontal="general" vertical="bottom" textRotation="0" wrapText="false" indent="0" shrinkToFit="false"/>
      <protection locked="true" hidden="false"/>
    </xf>
    <xf numFmtId="164" fontId="10" fillId="2" borderId="0" xfId="0" applyFont="true" applyBorder="false" applyAlignment="true" applyProtection="false">
      <alignment horizontal="right" vertical="center" textRotation="0" wrapText="false" indent="0" shrinkToFit="false"/>
      <protection locked="true" hidden="false"/>
    </xf>
    <xf numFmtId="164" fontId="10" fillId="2" borderId="0" xfId="0" applyFont="true" applyBorder="false" applyAlignment="true" applyProtection="false">
      <alignment horizontal="right" vertical="bottom" textRotation="0" wrapText="false" indent="0" shrinkToFit="false"/>
      <protection locked="true" hidden="false"/>
    </xf>
    <xf numFmtId="164" fontId="5" fillId="2" borderId="0" xfId="0" applyFont="true" applyBorder="false" applyAlignment="false" applyProtection="false">
      <alignment horizontal="general" vertical="bottom" textRotation="0" wrapText="false" indent="0" shrinkToFit="false"/>
      <protection locked="true" hidden="false"/>
    </xf>
    <xf numFmtId="164" fontId="5" fillId="2" borderId="0" xfId="0" applyFont="true" applyBorder="false" applyAlignment="true" applyProtection="false">
      <alignment horizontal="right" vertical="center" textRotation="0" wrapText="false" indent="0" shrinkToFit="false"/>
      <protection locked="true" hidden="false"/>
    </xf>
    <xf numFmtId="164" fontId="5" fillId="2" borderId="0" xfId="0" applyFont="true" applyBorder="false" applyAlignment="true" applyProtection="false">
      <alignment horizontal="right" vertical="bottom" textRotation="0" wrapText="false" indent="0" shrinkToFit="false"/>
      <protection locked="true" hidden="false"/>
    </xf>
    <xf numFmtId="164" fontId="13" fillId="2" borderId="0" xfId="0" applyFont="true" applyBorder="false" applyAlignment="false" applyProtection="false">
      <alignment horizontal="general" vertical="bottom" textRotation="0" wrapText="false" indent="0" shrinkToFit="false"/>
      <protection locked="true" hidden="false"/>
    </xf>
    <xf numFmtId="164" fontId="5" fillId="2" borderId="5" xfId="0" applyFont="true" applyBorder="true" applyAlignment="false" applyProtection="false">
      <alignment horizontal="general" vertical="bottom" textRotation="0" wrapText="false" indent="0" shrinkToFit="false"/>
      <protection locked="true" hidden="false"/>
    </xf>
    <xf numFmtId="164" fontId="5" fillId="2" borderId="4" xfId="0" applyFont="true" applyBorder="true" applyAlignment="false" applyProtection="false">
      <alignment horizontal="general" vertical="bottom" textRotation="0" wrapText="false" indent="0" shrinkToFit="false"/>
      <protection locked="true" hidden="false"/>
    </xf>
    <xf numFmtId="164" fontId="5" fillId="2" borderId="4" xfId="0" applyFont="true" applyBorder="true" applyAlignment="true" applyProtection="false">
      <alignment horizontal="right" vertical="center" textRotation="0" wrapText="false" indent="0" shrinkToFit="false"/>
      <protection locked="true" hidden="false"/>
    </xf>
    <xf numFmtId="164" fontId="5" fillId="2" borderId="6" xfId="0" applyFont="true" applyBorder="true" applyAlignment="true" applyProtection="false">
      <alignment horizontal="right"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12" fillId="2" borderId="3"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5" fillId="2" borderId="0" xfId="0" applyFont="true" applyBorder="true" applyAlignment="true" applyProtection="false">
      <alignment horizontal="right" vertical="center" textRotation="0" wrapText="false" indent="0" shrinkToFit="false"/>
      <protection locked="true" hidden="false"/>
    </xf>
    <xf numFmtId="164" fontId="5" fillId="2" borderId="7" xfId="0" applyFont="true" applyBorder="true" applyAlignment="true" applyProtection="false">
      <alignment horizontal="right" vertical="bottom" textRotation="0" wrapText="false" indent="0" shrinkToFit="false"/>
      <protection locked="true" hidden="false"/>
    </xf>
    <xf numFmtId="164" fontId="5" fillId="2" borderId="3" xfId="0" applyFont="true" applyBorder="true" applyAlignment="false" applyProtection="false">
      <alignment horizontal="general" vertical="bottom" textRotation="0" wrapText="false" indent="0" shrinkToFit="false"/>
      <protection locked="true" hidden="false"/>
    </xf>
    <xf numFmtId="164" fontId="5" fillId="2" borderId="1" xfId="0" applyFont="true" applyBorder="true" applyAlignment="false" applyProtection="false">
      <alignment horizontal="general" vertical="bottom" textRotation="0" wrapText="false" indent="0" shrinkToFit="false"/>
      <protection locked="true" hidden="false"/>
    </xf>
    <xf numFmtId="164" fontId="5" fillId="7" borderId="1" xfId="0" applyFont="true" applyBorder="true" applyAlignment="true" applyProtection="true">
      <alignment horizontal="right" vertical="bottom" textRotation="0" wrapText="false" indent="0" shrinkToFit="false"/>
      <protection locked="false" hidden="false"/>
    </xf>
    <xf numFmtId="164" fontId="5" fillId="2" borderId="7" xfId="0" applyFont="true" applyBorder="true" applyAlignment="true" applyProtection="false">
      <alignment horizontal="left" vertical="bottom" textRotation="0" wrapText="false" indent="0" shrinkToFit="false"/>
      <protection locked="true" hidden="false"/>
    </xf>
    <xf numFmtId="165" fontId="5" fillId="2" borderId="1" xfId="0" applyFont="true" applyBorder="true" applyAlignment="true" applyProtection="false">
      <alignment horizontal="right" vertical="bottom" textRotation="0" wrapText="false" indent="0" shrinkToFit="false"/>
      <protection locked="true" hidden="false"/>
    </xf>
    <xf numFmtId="164" fontId="0" fillId="2" borderId="7" xfId="0" applyFont="false" applyBorder="true" applyAlignment="false" applyProtection="false">
      <alignment horizontal="general" vertical="bottom" textRotation="0" wrapText="false" indent="0" shrinkToFit="false"/>
      <protection locked="true" hidden="false"/>
    </xf>
    <xf numFmtId="165" fontId="5" fillId="2" borderId="1" xfId="0" applyFont="true" applyBorder="true" applyAlignment="true" applyProtection="false">
      <alignment horizontal="general" vertical="center" textRotation="0" wrapText="false" indent="0" shrinkToFit="false"/>
      <protection locked="true" hidden="false"/>
    </xf>
    <xf numFmtId="165" fontId="5" fillId="2" borderId="7" xfId="0" applyFont="true" applyBorder="true" applyAlignment="true" applyProtection="false">
      <alignment horizontal="left" vertical="center" textRotation="0" wrapText="false" indent="0" shrinkToFit="false"/>
      <protection locked="true" hidden="false"/>
    </xf>
    <xf numFmtId="164" fontId="14" fillId="2" borderId="1" xfId="0" applyFont="true" applyBorder="true" applyAlignment="false" applyProtection="false">
      <alignment horizontal="general" vertical="bottom" textRotation="0" wrapText="false" indent="0" shrinkToFit="false"/>
      <protection locked="true" hidden="false"/>
    </xf>
    <xf numFmtId="165" fontId="15" fillId="2" borderId="0" xfId="0" applyFont="true" applyBorder="true" applyAlignment="true" applyProtection="false">
      <alignment horizontal="left" vertical="bottom" textRotation="0" wrapText="false" indent="0" shrinkToFit="false"/>
      <protection locked="true" hidden="false"/>
    </xf>
    <xf numFmtId="164" fontId="14" fillId="2" borderId="0" xfId="0" applyFont="true" applyBorder="true" applyAlignment="true" applyProtection="false">
      <alignment horizontal="general" vertical="top" textRotation="0" wrapText="false" indent="0" shrinkToFit="false"/>
      <protection locked="true" hidden="false"/>
    </xf>
    <xf numFmtId="164" fontId="5" fillId="6" borderId="1" xfId="0" applyFont="true" applyBorder="true" applyAlignment="true" applyProtection="true">
      <alignment horizontal="right" vertical="bottom" textRotation="0" wrapText="false" indent="0" shrinkToFit="false"/>
      <protection locked="false" hidden="false"/>
    </xf>
    <xf numFmtId="164" fontId="14" fillId="2" borderId="7" xfId="0" applyFont="true" applyBorder="true" applyAlignment="true" applyProtection="false">
      <alignment horizontal="left" vertical="center" textRotation="0" wrapText="false" indent="0" shrinkToFit="false"/>
      <protection locked="true" hidden="false"/>
    </xf>
    <xf numFmtId="166" fontId="15" fillId="2" borderId="0" xfId="0" applyFont="true" applyBorder="true" applyAlignment="true" applyProtection="false">
      <alignment horizontal="left"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6" fontId="5" fillId="2" borderId="1" xfId="0" applyFont="true" applyBorder="true" applyAlignment="false" applyProtection="false">
      <alignment horizontal="general" vertical="bottom" textRotation="0" wrapText="false" indent="0" shrinkToFit="false"/>
      <protection locked="true" hidden="false"/>
    </xf>
    <xf numFmtId="164" fontId="14" fillId="2" borderId="7" xfId="0" applyFont="true" applyBorder="true" applyAlignment="true" applyProtection="false">
      <alignment horizontal="left" vertical="bottom" textRotation="0" wrapText="false" indent="0" shrinkToFit="false"/>
      <protection locked="true" hidden="false"/>
    </xf>
    <xf numFmtId="164" fontId="5" fillId="2" borderId="0" xfId="0" applyFont="true" applyBorder="true" applyAlignment="false" applyProtection="false">
      <alignment horizontal="general" vertical="bottom" textRotation="0" wrapText="false" indent="0" shrinkToFit="false"/>
      <protection locked="true" hidden="false"/>
    </xf>
    <xf numFmtId="166" fontId="15" fillId="2" borderId="0" xfId="0" applyFont="true" applyBorder="true" applyAlignment="true" applyProtection="false">
      <alignment horizontal="right" vertical="bottom" textRotation="0" wrapText="false" indent="0" shrinkToFit="false"/>
      <protection locked="true" hidden="false"/>
    </xf>
    <xf numFmtId="164" fontId="12" fillId="2" borderId="5" xfId="0" applyFont="true" applyBorder="true" applyAlignment="false" applyProtection="false">
      <alignment horizontal="general" vertical="bottom" textRotation="0" wrapText="false" indent="0" shrinkToFit="false"/>
      <protection locked="true" hidden="false"/>
    </xf>
    <xf numFmtId="164" fontId="0" fillId="2" borderId="4"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0" fillId="2" borderId="0" xfId="0" applyFont="true" applyBorder="false" applyAlignment="false" applyProtection="false">
      <alignment horizontal="general" vertical="bottom" textRotation="0" wrapText="false" indent="0" shrinkToFit="false"/>
      <protection locked="true" hidden="false"/>
    </xf>
    <xf numFmtId="164" fontId="12" fillId="2" borderId="3" xfId="0" applyFont="true" applyBorder="true" applyAlignment="true" applyProtection="false">
      <alignment horizontal="right" vertical="bottom" textRotation="0" wrapText="false" indent="0" shrinkToFit="false"/>
      <protection locked="true" hidden="false"/>
    </xf>
    <xf numFmtId="164" fontId="17" fillId="2" borderId="0" xfId="0" applyFont="true" applyBorder="false" applyAlignment="false" applyProtection="false">
      <alignment horizontal="general" vertical="bottom" textRotation="0" wrapText="false" indent="0" shrinkToFit="false"/>
      <protection locked="true" hidden="false"/>
    </xf>
    <xf numFmtId="164" fontId="13" fillId="2" borderId="0" xfId="0" applyFont="true" applyBorder="true" applyAlignment="false" applyProtection="false">
      <alignment horizontal="general" vertical="bottom" textRotation="0" wrapText="false" indent="0" shrinkToFit="false"/>
      <protection locked="true" hidden="false"/>
    </xf>
    <xf numFmtId="164" fontId="10" fillId="2" borderId="3" xfId="0" applyFont="true" applyBorder="true" applyAlignment="false" applyProtection="false">
      <alignment horizontal="general" vertical="bottom" textRotation="0" wrapText="false" indent="0" shrinkToFit="false"/>
      <protection locked="true" hidden="false"/>
    </xf>
    <xf numFmtId="164" fontId="5" fillId="2" borderId="8" xfId="0" applyFont="true" applyBorder="true" applyAlignment="false" applyProtection="false">
      <alignment horizontal="general" vertical="bottom" textRotation="0" wrapText="false" indent="0" shrinkToFit="false"/>
      <protection locked="true" hidden="false"/>
    </xf>
    <xf numFmtId="164" fontId="5" fillId="2" borderId="9" xfId="0" applyFont="true" applyBorder="true" applyAlignment="false" applyProtection="false">
      <alignment horizontal="general" vertical="bottom" textRotation="0" wrapText="false" indent="0" shrinkToFit="false"/>
      <protection locked="true" hidden="false"/>
    </xf>
    <xf numFmtId="164" fontId="5" fillId="2" borderId="9" xfId="0" applyFont="true" applyBorder="true" applyAlignment="true" applyProtection="false">
      <alignment horizontal="general" vertical="center" textRotation="0" wrapText="false" indent="0" shrinkToFit="false"/>
      <protection locked="true" hidden="false"/>
    </xf>
    <xf numFmtId="164" fontId="5" fillId="2" borderId="10" xfId="0" applyFont="true" applyBorder="true" applyAlignment="false" applyProtection="false">
      <alignment horizontal="general" vertical="bottom" textRotation="0" wrapText="false" indent="0" shrinkToFit="false"/>
      <protection locked="true" hidden="false"/>
    </xf>
    <xf numFmtId="164" fontId="10" fillId="2" borderId="8" xfId="0" applyFont="tru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10" fillId="2" borderId="10" xfId="0" applyFont="true" applyBorder="true" applyAlignment="false" applyProtection="false">
      <alignment horizontal="general" vertical="bottom" textRotation="0" wrapText="false" indent="0" shrinkToFit="false"/>
      <protection locked="true" hidden="false"/>
    </xf>
    <xf numFmtId="164" fontId="10" fillId="2" borderId="0" xfId="0" applyFont="true" applyBorder="false" applyAlignment="true" applyProtection="false">
      <alignment horizontal="general" vertical="center" textRotation="0" wrapText="false" indent="0" shrinkToFit="false"/>
      <protection locked="true" hidden="false"/>
    </xf>
    <xf numFmtId="164" fontId="18" fillId="0" borderId="0" xfId="0" applyFont="true" applyBorder="false" applyAlignment="false" applyProtection="false">
      <alignment horizontal="general" vertical="bottom" textRotation="0" wrapText="false" indent="0" shrinkToFit="false"/>
      <protection locked="true" hidden="false"/>
    </xf>
    <xf numFmtId="164" fontId="18" fillId="2" borderId="0" xfId="0" applyFont="true" applyBorder="false" applyAlignment="false" applyProtection="false">
      <alignment horizontal="general" vertical="bottom" textRotation="0" wrapText="false" indent="0" shrinkToFit="false"/>
      <protection locked="true" hidden="false"/>
    </xf>
    <xf numFmtId="167" fontId="6" fillId="2" borderId="0" xfId="0" applyFont="true" applyBorder="true" applyAlignment="true" applyProtection="false">
      <alignment horizontal="right" vertical="bottom" textRotation="0" wrapText="false" indent="0" shrinkToFit="false"/>
      <protection locked="true" hidden="false"/>
    </xf>
    <xf numFmtId="164" fontId="19" fillId="2" borderId="0" xfId="0" applyFont="true" applyBorder="false" applyAlignment="false" applyProtection="false">
      <alignment horizontal="general" vertical="bottom" textRotation="0" wrapText="false" indent="0" shrinkToFit="false"/>
      <protection locked="true" hidden="false"/>
    </xf>
    <xf numFmtId="164" fontId="18" fillId="2" borderId="5" xfId="0" applyFont="true" applyBorder="true" applyAlignment="false" applyProtection="false">
      <alignment horizontal="general" vertical="bottom" textRotation="0" wrapText="false" indent="0" shrinkToFit="false"/>
      <protection locked="true" hidden="false"/>
    </xf>
    <xf numFmtId="164" fontId="20" fillId="2" borderId="4" xfId="0" applyFont="true" applyBorder="true" applyAlignment="false" applyProtection="false">
      <alignment horizontal="general" vertical="bottom" textRotation="0" wrapText="false" indent="0" shrinkToFit="false"/>
      <protection locked="true" hidden="false"/>
    </xf>
    <xf numFmtId="164" fontId="18" fillId="2" borderId="4" xfId="0" applyFont="true" applyBorder="true" applyAlignment="false" applyProtection="false">
      <alignment horizontal="general" vertical="bottom" textRotation="0" wrapText="false" indent="0" shrinkToFit="false"/>
      <protection locked="true" hidden="false"/>
    </xf>
    <xf numFmtId="164" fontId="18" fillId="2" borderId="6" xfId="0" applyFont="true" applyBorder="true" applyAlignment="false" applyProtection="false">
      <alignment horizontal="general" vertical="bottom" textRotation="0" wrapText="false" indent="0" shrinkToFit="false"/>
      <protection locked="true" hidden="false"/>
    </xf>
    <xf numFmtId="164" fontId="18" fillId="2" borderId="3" xfId="0" applyFont="true" applyBorder="true" applyAlignment="false" applyProtection="false">
      <alignment horizontal="general" vertical="bottom" textRotation="0" wrapText="false" indent="0" shrinkToFit="false"/>
      <protection locked="true" hidden="false"/>
    </xf>
    <xf numFmtId="164" fontId="20" fillId="12" borderId="1" xfId="0" applyFont="true" applyBorder="true" applyAlignment="true" applyProtection="false">
      <alignment horizontal="center" vertical="center" textRotation="0" wrapText="false" indent="0" shrinkToFit="false"/>
      <protection locked="true" hidden="false"/>
    </xf>
    <xf numFmtId="164" fontId="18" fillId="2" borderId="7" xfId="0" applyFont="true" applyBorder="true" applyAlignment="false" applyProtection="false">
      <alignment horizontal="general" vertical="bottom" textRotation="0" wrapText="false" indent="0" shrinkToFit="false"/>
      <protection locked="true" hidden="false"/>
    </xf>
    <xf numFmtId="164" fontId="20" fillId="12" borderId="3" xfId="0" applyFont="true" applyBorder="true" applyAlignment="true" applyProtection="false">
      <alignment horizontal="center" vertical="center" textRotation="0" wrapText="false" indent="0" shrinkToFit="false"/>
      <protection locked="true" hidden="false"/>
    </xf>
    <xf numFmtId="164" fontId="20" fillId="12" borderId="0" xfId="0" applyFont="true" applyBorder="true" applyAlignment="false" applyProtection="false">
      <alignment horizontal="general" vertical="bottom" textRotation="0" wrapText="false" indent="0" shrinkToFit="false"/>
      <protection locked="true" hidden="false"/>
    </xf>
    <xf numFmtId="164" fontId="12" fillId="12" borderId="0" xfId="0" applyFont="true" applyBorder="true" applyAlignment="true" applyProtection="false">
      <alignment horizontal="center" vertical="center" textRotation="0" wrapText="false" indent="0" shrinkToFit="false"/>
      <protection locked="true" hidden="false"/>
    </xf>
    <xf numFmtId="164" fontId="12" fillId="12" borderId="7" xfId="0" applyFont="true" applyBorder="true" applyAlignment="true" applyProtection="false">
      <alignment horizontal="center" vertical="center" textRotation="0" wrapText="false" indent="0" shrinkToFit="false"/>
      <protection locked="true" hidden="false"/>
    </xf>
    <xf numFmtId="164" fontId="12" fillId="12" borderId="7" xfId="0" applyFont="true" applyBorder="true" applyAlignment="true" applyProtection="false">
      <alignment horizontal="center" vertical="bottom" textRotation="0" wrapText="false" indent="0" shrinkToFit="false"/>
      <protection locked="true" hidden="false"/>
    </xf>
    <xf numFmtId="164" fontId="18" fillId="12" borderId="11" xfId="0" applyFont="true" applyBorder="true" applyAlignment="false" applyProtection="false">
      <alignment horizontal="general" vertical="bottom" textRotation="0" wrapText="false" indent="0" shrinkToFit="false"/>
      <protection locked="true" hidden="false"/>
    </xf>
    <xf numFmtId="164" fontId="20" fillId="12" borderId="12" xfId="0" applyFont="true" applyBorder="true" applyAlignment="false" applyProtection="false">
      <alignment horizontal="general" vertical="bottom" textRotation="0" wrapText="false" indent="0" shrinkToFit="false"/>
      <protection locked="true" hidden="false"/>
    </xf>
    <xf numFmtId="164" fontId="12" fillId="12" borderId="1" xfId="0" applyFont="true" applyBorder="true" applyAlignment="true" applyProtection="false">
      <alignment horizontal="center" vertical="center" textRotation="0" wrapText="false" indent="0" shrinkToFit="false"/>
      <protection locked="true" hidden="false"/>
    </xf>
    <xf numFmtId="164" fontId="18" fillId="12" borderId="11" xfId="0" applyFont="true" applyBorder="true" applyAlignment="true" applyProtection="false">
      <alignment horizontal="left" vertical="bottom" textRotation="0" wrapText="false" indent="0" shrinkToFit="false"/>
      <protection locked="true" hidden="false"/>
    </xf>
    <xf numFmtId="164" fontId="18" fillId="12" borderId="12" xfId="0" applyFont="true" applyBorder="true" applyAlignment="true" applyProtection="false">
      <alignment horizontal="left" vertical="bottom" textRotation="0" wrapText="false" indent="0" shrinkToFit="false"/>
      <protection locked="true" hidden="false"/>
    </xf>
    <xf numFmtId="168" fontId="5" fillId="2" borderId="1" xfId="0" applyFont="true" applyBorder="true" applyAlignment="true" applyProtection="false">
      <alignment horizontal="right" vertical="bottom" textRotation="0" wrapText="false" indent="0" shrinkToFit="false"/>
      <protection locked="true" hidden="false"/>
    </xf>
    <xf numFmtId="164" fontId="18" fillId="12" borderId="11" xfId="0" applyFont="true" applyBorder="true" applyAlignment="true" applyProtection="false">
      <alignment horizontal="center" vertical="center" textRotation="0" wrapText="false" indent="0" shrinkToFit="false"/>
      <protection locked="true" hidden="false"/>
    </xf>
    <xf numFmtId="164" fontId="20" fillId="12" borderId="12" xfId="0" applyFont="true" applyBorder="true" applyAlignment="true" applyProtection="false">
      <alignment horizontal="left" vertical="bottom" textRotation="0" wrapText="false" indent="0" shrinkToFit="false"/>
      <protection locked="true" hidden="false"/>
    </xf>
    <xf numFmtId="168" fontId="18" fillId="2" borderId="7" xfId="0" applyFont="true" applyBorder="true" applyAlignment="false" applyProtection="false">
      <alignment horizontal="general" vertical="bottom" textRotation="0" wrapText="false" indent="0" shrinkToFit="false"/>
      <protection locked="true" hidden="false"/>
    </xf>
    <xf numFmtId="168" fontId="5" fillId="2" borderId="1" xfId="0" applyFont="true" applyBorder="true" applyAlignment="true" applyProtection="false">
      <alignment horizontal="right" vertical="center" textRotation="0" wrapText="false" indent="0" shrinkToFit="false"/>
      <protection locked="true" hidden="false"/>
    </xf>
    <xf numFmtId="164" fontId="20" fillId="12" borderId="11" xfId="0" applyFont="true" applyBorder="true" applyAlignment="true" applyProtection="false">
      <alignment horizontal="left" vertical="bottom" textRotation="0" wrapText="false" indent="0" shrinkToFit="false"/>
      <protection locked="true" hidden="false"/>
    </xf>
    <xf numFmtId="168" fontId="12" fillId="2" borderId="1" xfId="0" applyFont="true" applyBorder="true" applyAlignment="true" applyProtection="false">
      <alignment horizontal="right" vertical="bottom" textRotation="0" wrapText="false" indent="0" shrinkToFit="false"/>
      <protection locked="true" hidden="false"/>
    </xf>
    <xf numFmtId="166" fontId="12" fillId="2" borderId="1" xfId="0" applyFont="true" applyBorder="true" applyAlignment="true" applyProtection="false">
      <alignment horizontal="general" vertical="bottom" textRotation="0" wrapText="false" indent="0" shrinkToFit="false"/>
      <protection locked="true" hidden="false"/>
    </xf>
    <xf numFmtId="164" fontId="5" fillId="2" borderId="1" xfId="0" applyFont="true" applyBorder="true" applyAlignment="true" applyProtection="false">
      <alignment horizontal="center" vertical="center" textRotation="0" wrapText="false" indent="0" shrinkToFit="false"/>
      <protection locked="true" hidden="false"/>
    </xf>
    <xf numFmtId="169" fontId="12" fillId="2" borderId="1" xfId="0" applyFont="true" applyBorder="true" applyAlignment="false" applyProtection="false">
      <alignment horizontal="general" vertical="bottom" textRotation="0" wrapText="false" indent="0" shrinkToFit="false"/>
      <protection locked="true" hidden="false"/>
    </xf>
    <xf numFmtId="164" fontId="6" fillId="2" borderId="0" xfId="0" applyFont="true" applyBorder="true" applyAlignment="false" applyProtection="false">
      <alignment horizontal="general" vertical="bottom" textRotation="0" wrapText="false" indent="0" shrinkToFit="false"/>
      <protection locked="true" hidden="false"/>
    </xf>
    <xf numFmtId="164" fontId="18" fillId="2" borderId="0" xfId="0" applyFont="true" applyBorder="true" applyAlignment="true" applyProtection="false">
      <alignment horizontal="general" vertical="bottom" textRotation="0" wrapText="false" indent="0" shrinkToFit="false"/>
      <protection locked="true" hidden="false"/>
    </xf>
    <xf numFmtId="164" fontId="18" fillId="2" borderId="0" xfId="0" applyFont="true" applyBorder="true" applyAlignment="false" applyProtection="false">
      <alignment horizontal="general" vertical="bottom" textRotation="0" wrapText="false" indent="0" shrinkToFit="false"/>
      <protection locked="true" hidden="false"/>
    </xf>
    <xf numFmtId="170" fontId="18" fillId="2" borderId="0" xfId="0" applyFont="true" applyBorder="true" applyAlignment="true" applyProtection="false">
      <alignment horizontal="general" vertical="bottom" textRotation="0" wrapText="false" indent="0" shrinkToFit="false"/>
      <protection locked="true" hidden="false"/>
    </xf>
    <xf numFmtId="164" fontId="20" fillId="12" borderId="3" xfId="0" applyFont="true" applyBorder="true" applyAlignment="true" applyProtection="false">
      <alignment horizontal="left" vertical="center" textRotation="0" wrapText="false" indent="0" shrinkToFit="false"/>
      <protection locked="true" hidden="false"/>
    </xf>
    <xf numFmtId="164" fontId="20" fillId="12" borderId="7" xfId="0" applyFont="true" applyBorder="true" applyAlignment="true" applyProtection="false">
      <alignment horizontal="left" vertical="center" textRotation="0" wrapText="false" indent="0" shrinkToFit="false"/>
      <protection locked="true" hidden="false"/>
    </xf>
    <xf numFmtId="164" fontId="14" fillId="2" borderId="13" xfId="0" applyFont="true" applyBorder="true" applyAlignment="true" applyProtection="false">
      <alignment horizontal="left" vertical="center" textRotation="0" wrapText="false" indent="0" shrinkToFit="false"/>
      <protection locked="true" hidden="false"/>
    </xf>
    <xf numFmtId="171" fontId="5" fillId="2" borderId="1" xfId="0" applyFont="true" applyBorder="true" applyAlignment="true" applyProtection="false">
      <alignment horizontal="general" vertical="center" textRotation="0" wrapText="false" indent="0" shrinkToFit="false"/>
      <protection locked="true" hidden="false"/>
    </xf>
    <xf numFmtId="164" fontId="21" fillId="2" borderId="11" xfId="0" applyFont="true" applyBorder="true" applyAlignment="true" applyProtection="false">
      <alignment horizontal="right" vertical="center" textRotation="0" wrapText="false" indent="0" shrinkToFit="false"/>
      <protection locked="true" hidden="false"/>
    </xf>
    <xf numFmtId="172" fontId="21" fillId="2" borderId="13" xfId="0" applyFont="true" applyBorder="true" applyAlignment="true" applyProtection="false">
      <alignment horizontal="center" vertical="center" textRotation="0" wrapText="false" indent="0" shrinkToFit="false"/>
      <protection locked="true" hidden="false"/>
    </xf>
    <xf numFmtId="171" fontId="14" fillId="2" borderId="12" xfId="0" applyFont="true" applyBorder="true" applyAlignment="true" applyProtection="false">
      <alignment horizontal="right" vertical="center" textRotation="0" wrapText="false" indent="0" shrinkToFit="false"/>
      <protection locked="true" hidden="false"/>
    </xf>
    <xf numFmtId="164" fontId="20" fillId="12" borderId="1" xfId="0" applyFont="true" applyBorder="true" applyAlignment="true" applyProtection="false">
      <alignment horizontal="left" vertical="center" textRotation="0" wrapText="false" indent="0" shrinkToFit="false"/>
      <protection locked="true" hidden="false"/>
    </xf>
    <xf numFmtId="171" fontId="14" fillId="2" borderId="12" xfId="0" applyFont="true" applyBorder="true" applyAlignment="true" applyProtection="false">
      <alignment horizontal="general" vertical="center" textRotation="0" wrapText="false" indent="0" shrinkToFit="false"/>
      <protection locked="true" hidden="false"/>
    </xf>
    <xf numFmtId="164" fontId="18" fillId="2" borderId="8" xfId="0" applyFont="true" applyBorder="true" applyAlignment="false" applyProtection="false">
      <alignment horizontal="general" vertical="bottom" textRotation="0" wrapText="false" indent="0" shrinkToFit="false"/>
      <protection locked="true" hidden="false"/>
    </xf>
    <xf numFmtId="164" fontId="18" fillId="2" borderId="9" xfId="0" applyFont="true" applyBorder="true" applyAlignment="false" applyProtection="false">
      <alignment horizontal="general" vertical="bottom" textRotation="0" wrapText="false" indent="0" shrinkToFit="false"/>
      <protection locked="true" hidden="false"/>
    </xf>
    <xf numFmtId="164" fontId="18" fillId="2" borderId="10" xfId="0" applyFont="true" applyBorder="true" applyAlignment="false" applyProtection="false">
      <alignment horizontal="general" vertical="bottom" textRotation="0" wrapText="false" indent="0" shrinkToFit="false"/>
      <protection locked="true" hidden="false"/>
    </xf>
    <xf numFmtId="165" fontId="22" fillId="2" borderId="0" xfId="0" applyFont="true" applyBorder="false" applyAlignment="false" applyProtection="false">
      <alignment horizontal="general" vertical="bottom" textRotation="0" wrapText="false" indent="0" shrinkToFit="false"/>
      <protection locked="true" hidden="false"/>
    </xf>
    <xf numFmtId="164" fontId="6" fillId="2" borderId="7" xfId="0" applyFont="true" applyBorder="true" applyAlignment="false" applyProtection="false">
      <alignment horizontal="general" vertical="bottom" textRotation="0" wrapText="false" indent="0" shrinkToFit="false"/>
      <protection locked="true" hidden="false"/>
    </xf>
    <xf numFmtId="168" fontId="22" fillId="2" borderId="0" xfId="0" applyFont="true" applyBorder="false" applyAlignment="false" applyProtection="false">
      <alignment horizontal="general" vertical="bottom" textRotation="0" wrapText="false" indent="0" shrinkToFit="false"/>
      <protection locked="true" hidden="false"/>
    </xf>
    <xf numFmtId="168" fontId="6" fillId="2" borderId="0" xfId="0" applyFont="true" applyBorder="false" applyAlignment="false" applyProtection="false">
      <alignment horizontal="general" vertical="bottom" textRotation="0" wrapText="false" indent="0" shrinkToFit="false"/>
      <protection locked="true" hidden="false"/>
    </xf>
    <xf numFmtId="164" fontId="23" fillId="2" borderId="3" xfId="0" applyFont="true" applyBorder="true" applyAlignment="false" applyProtection="false">
      <alignment horizontal="general" vertical="bottom" textRotation="0" wrapText="false" indent="0" shrinkToFit="false"/>
      <protection locked="true" hidden="false"/>
    </xf>
    <xf numFmtId="164" fontId="24" fillId="2" borderId="0" xfId="0" applyFont="true" applyBorder="false" applyAlignment="false" applyProtection="false">
      <alignment horizontal="general" vertical="bottom" textRotation="0" wrapText="false" indent="0" shrinkToFit="false"/>
      <protection locked="true" hidden="false"/>
    </xf>
    <xf numFmtId="164" fontId="23" fillId="2" borderId="7" xfId="0" applyFont="true" applyBorder="true" applyAlignment="false" applyProtection="false">
      <alignment horizontal="general" vertical="bottom" textRotation="0" wrapText="false" indent="0" shrinkToFit="false"/>
      <protection locked="true" hidden="false"/>
    </xf>
    <xf numFmtId="165" fontId="25" fillId="2" borderId="0" xfId="0" applyFont="true" applyBorder="false" applyAlignment="false" applyProtection="false">
      <alignment horizontal="general" vertical="bottom" textRotation="0" wrapText="false" indent="0" shrinkToFit="false"/>
      <protection locked="true" hidden="false"/>
    </xf>
    <xf numFmtId="165" fontId="25" fillId="2" borderId="0" xfId="0" applyFont="true" applyBorder="false" applyAlignment="true" applyProtection="false">
      <alignment horizontal="center" vertical="bottom" textRotation="0" wrapText="false" indent="0" shrinkToFit="false"/>
      <protection locked="true" hidden="false"/>
    </xf>
    <xf numFmtId="164" fontId="26" fillId="2" borderId="7" xfId="0" applyFont="true" applyBorder="true" applyAlignment="false" applyProtection="false">
      <alignment horizontal="general" vertical="bottom" textRotation="0" wrapText="false" indent="0" shrinkToFit="false"/>
      <protection locked="true" hidden="false"/>
    </xf>
    <xf numFmtId="168" fontId="25" fillId="2" borderId="0" xfId="0" applyFont="true" applyBorder="false" applyAlignment="false" applyProtection="false">
      <alignment horizontal="general" vertical="bottom" textRotation="0" wrapText="false" indent="0" shrinkToFit="false"/>
      <protection locked="true" hidden="false"/>
    </xf>
    <xf numFmtId="168" fontId="27" fillId="2" borderId="0" xfId="0" applyFont="true" applyBorder="false" applyAlignment="false" applyProtection="false">
      <alignment horizontal="general" vertical="bottom" textRotation="0" wrapText="false" indent="0" shrinkToFit="false"/>
      <protection locked="true" hidden="false"/>
    </xf>
    <xf numFmtId="164" fontId="23" fillId="2" borderId="8" xfId="0" applyFont="true" applyBorder="true" applyAlignment="false" applyProtection="false">
      <alignment horizontal="general" vertical="bottom" textRotation="0" wrapText="false" indent="0" shrinkToFit="false"/>
      <protection locked="true" hidden="false"/>
    </xf>
    <xf numFmtId="164" fontId="24" fillId="2" borderId="9" xfId="0" applyFont="true" applyBorder="true" applyAlignment="false" applyProtection="false">
      <alignment horizontal="general" vertical="bottom" textRotation="0" wrapText="false" indent="0" shrinkToFit="false"/>
      <protection locked="true" hidden="false"/>
    </xf>
    <xf numFmtId="164" fontId="23" fillId="2" borderId="10" xfId="0" applyFont="true" applyBorder="true" applyAlignment="false" applyProtection="false">
      <alignment horizontal="general" vertical="bottom" textRotation="0" wrapText="false" indent="0" shrinkToFit="false"/>
      <protection locked="true" hidden="false"/>
    </xf>
    <xf numFmtId="164" fontId="20" fillId="12" borderId="5" xfId="0" applyFont="true" applyBorder="true" applyAlignment="false" applyProtection="false">
      <alignment horizontal="general" vertical="bottom" textRotation="0" wrapText="false" indent="0" shrinkToFit="false"/>
      <protection locked="true" hidden="false"/>
    </xf>
    <xf numFmtId="164" fontId="20" fillId="12" borderId="6" xfId="0" applyFont="true" applyBorder="true" applyAlignment="false" applyProtection="false">
      <alignment horizontal="general" vertical="bottom" textRotation="0" wrapText="false" indent="0" shrinkToFit="false"/>
      <protection locked="true" hidden="false"/>
    </xf>
    <xf numFmtId="164" fontId="12" fillId="12" borderId="14" xfId="0" applyFont="true" applyBorder="true" applyAlignment="true" applyProtection="false">
      <alignment horizontal="center" vertical="center" textRotation="0" wrapText="true" indent="0" shrinkToFit="false"/>
      <protection locked="true" hidden="false"/>
    </xf>
    <xf numFmtId="164" fontId="20" fillId="12" borderId="8" xfId="0" applyFont="true" applyBorder="true" applyAlignment="false" applyProtection="false">
      <alignment horizontal="general" vertical="bottom" textRotation="0" wrapText="false" indent="0" shrinkToFit="false"/>
      <protection locked="true" hidden="false"/>
    </xf>
    <xf numFmtId="164" fontId="20" fillId="12" borderId="10" xfId="0" applyFont="true" applyBorder="true" applyAlignment="false" applyProtection="false">
      <alignment horizontal="general" vertical="bottom" textRotation="0" wrapText="false" indent="0" shrinkToFit="false"/>
      <protection locked="true" hidden="false"/>
    </xf>
    <xf numFmtId="164" fontId="14" fillId="12" borderId="15" xfId="0" applyFont="true" applyBorder="true" applyAlignment="true" applyProtection="false">
      <alignment horizontal="center" vertical="center" textRotation="0" wrapText="false" indent="0" shrinkToFit="false"/>
      <protection locked="true" hidden="false"/>
    </xf>
    <xf numFmtId="164" fontId="18" fillId="12" borderId="12" xfId="0" applyFont="true" applyBorder="true" applyAlignment="false" applyProtection="false">
      <alignment horizontal="general" vertical="bottom" textRotation="0" wrapText="false" indent="0" shrinkToFit="false"/>
      <protection locked="true" hidden="false"/>
    </xf>
    <xf numFmtId="171" fontId="5" fillId="2" borderId="14" xfId="0" applyFont="true" applyBorder="true" applyAlignment="true" applyProtection="false">
      <alignment horizontal="general" vertical="bottom" textRotation="0" wrapText="false" indent="0" shrinkToFit="false"/>
      <protection locked="true" hidden="false"/>
    </xf>
    <xf numFmtId="171" fontId="5" fillId="2" borderId="1" xfId="0" applyFont="true" applyBorder="true" applyAlignment="true" applyProtection="false">
      <alignment horizontal="general" vertical="bottom" textRotation="0" wrapText="false" indent="0" shrinkToFit="false"/>
      <protection locked="true" hidden="false"/>
    </xf>
    <xf numFmtId="164" fontId="9" fillId="2" borderId="0" xfId="0" applyFont="true" applyBorder="true" applyAlignment="true" applyProtection="false">
      <alignment horizontal="center" vertical="center" textRotation="0" wrapText="true" indent="0" shrinkToFit="false"/>
      <protection locked="true" hidden="false"/>
    </xf>
    <xf numFmtId="164" fontId="5" fillId="7" borderId="1" xfId="0" applyFont="true" applyBorder="true" applyAlignment="true" applyProtection="false">
      <alignment horizontal="right" vertical="bottom" textRotation="0" wrapText="false" indent="0" shrinkToFit="false"/>
      <protection locked="true" hidden="false"/>
    </xf>
    <xf numFmtId="165" fontId="15" fillId="2" borderId="3" xfId="0" applyFont="true" applyBorder="true" applyAlignment="true" applyProtection="false">
      <alignment horizontal="left" vertical="bottom" textRotation="0" wrapText="false" indent="0" shrinkToFit="false"/>
      <protection locked="true" hidden="false"/>
    </xf>
    <xf numFmtId="164" fontId="5" fillId="6" borderId="1" xfId="0" applyFont="true" applyBorder="true" applyAlignment="true" applyProtection="false">
      <alignment horizontal="right" vertical="center" textRotation="0" wrapText="false" indent="0" shrinkToFit="false"/>
      <protection locked="true" hidden="false"/>
    </xf>
    <xf numFmtId="164" fontId="5" fillId="6" borderId="1" xfId="0" applyFont="true" applyBorder="true" applyAlignment="true" applyProtection="false">
      <alignment horizontal="right"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6" fontId="15" fillId="2" borderId="3" xfId="0" applyFont="true" applyBorder="true" applyAlignment="true" applyProtection="false">
      <alignment horizontal="right" vertical="bottom" textRotation="0" wrapText="false" indent="0" shrinkToFit="false"/>
      <protection locked="true" hidden="false"/>
    </xf>
    <xf numFmtId="164" fontId="14" fillId="2" borderId="3" xfId="0" applyFont="true" applyBorder="true" applyAlignment="true" applyProtection="false">
      <alignment horizontal="general" vertical="top" textRotation="0" wrapText="false" indent="0" shrinkToFit="false"/>
      <protection locked="true" hidden="false"/>
    </xf>
    <xf numFmtId="164" fontId="32" fillId="2" borderId="3" xfId="0" applyFont="true" applyBorder="true" applyAlignment="false" applyProtection="false">
      <alignment horizontal="general" vertical="bottom" textRotation="0" wrapText="false" indent="0" shrinkToFit="false"/>
      <protection locked="true" hidden="false"/>
    </xf>
    <xf numFmtId="164" fontId="15" fillId="2" borderId="7" xfId="0" applyFont="true" applyBorder="true" applyAlignment="true" applyProtection="false">
      <alignment horizontal="right"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5" fillId="2" borderId="7" xfId="0" applyFont="true" applyBorder="true" applyAlignment="true" applyProtection="false">
      <alignment horizontal="right" vertical="center" textRotation="0" wrapText="false" indent="0" shrinkToFit="false"/>
      <protection locked="true" hidden="false"/>
    </xf>
    <xf numFmtId="164" fontId="32" fillId="2" borderId="0" xfId="0" applyFont="true" applyBorder="true" applyAlignment="true" applyProtection="false">
      <alignment horizontal="left" vertical="bottom" textRotation="0" wrapText="false" indent="0" shrinkToFit="false"/>
      <protection locked="true" hidden="false"/>
    </xf>
    <xf numFmtId="164" fontId="32" fillId="2" borderId="7"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false" applyProtection="false">
      <alignment horizontal="general" vertical="bottom" textRotation="0" wrapText="false" indent="0" shrinkToFit="false"/>
      <protection locked="true" hidden="false"/>
    </xf>
    <xf numFmtId="164" fontId="32" fillId="6" borderId="1" xfId="21" applyFont="true" applyBorder="true" applyAlignment="true" applyProtection="true">
      <alignment horizontal="right" vertical="bottom" textRotation="0" wrapText="false" indent="0" shrinkToFit="false"/>
      <protection locked="true" hidden="false"/>
    </xf>
    <xf numFmtId="174" fontId="5" fillId="2" borderId="7" xfId="0" applyFont="true" applyBorder="true" applyAlignment="true" applyProtection="false">
      <alignment horizontal="left" vertical="center" textRotation="0" wrapText="false" indent="0" shrinkToFit="false"/>
      <protection locked="true" hidden="false"/>
    </xf>
    <xf numFmtId="164" fontId="0" fillId="0" borderId="7" xfId="0" applyFont="false" applyBorder="true" applyAlignment="false" applyProtection="false">
      <alignment horizontal="general" vertical="bottom" textRotation="0" wrapText="false" indent="0" shrinkToFit="false"/>
      <protection locked="true" hidden="false"/>
    </xf>
    <xf numFmtId="164" fontId="5" fillId="2" borderId="0" xfId="0" applyFont="true" applyBorder="true" applyAlignment="true" applyProtection="false">
      <alignment horizontal="general" vertical="center" textRotation="0" wrapText="false" indent="0" shrinkToFit="false"/>
      <protection locked="true" hidden="false"/>
    </xf>
    <xf numFmtId="164" fontId="5" fillId="2" borderId="7" xfId="0" applyFont="true" applyBorder="true" applyAlignment="false" applyProtection="false">
      <alignment horizontal="general" vertical="bottom" textRotation="0" wrapText="false" indent="0" shrinkToFit="false"/>
      <protection locked="true" hidden="false"/>
    </xf>
    <xf numFmtId="164" fontId="5" fillId="2" borderId="4" xfId="0" applyFont="true" applyBorder="true" applyAlignment="true" applyProtection="false">
      <alignment horizontal="general" vertical="center" textRotation="0" wrapText="false" indent="0" shrinkToFit="false"/>
      <protection locked="true" hidden="false"/>
    </xf>
    <xf numFmtId="164" fontId="5" fillId="2" borderId="6" xfId="0" applyFont="true" applyBorder="true" applyAlignment="false" applyProtection="false">
      <alignment horizontal="general" vertical="bottom" textRotation="0" wrapText="false" indent="0" shrinkToFit="false"/>
      <protection locked="true" hidden="false"/>
    </xf>
    <xf numFmtId="164" fontId="4" fillId="2" borderId="0" xfId="21" applyFont="true" applyBorder="false" applyAlignment="false" applyProtection="true">
      <alignment horizontal="general" vertical="bottom" textRotation="0" wrapText="false" indent="0" shrinkToFit="false"/>
      <protection locked="true" hidden="false"/>
    </xf>
    <xf numFmtId="166" fontId="15" fillId="2" borderId="7" xfId="0" applyFont="true" applyBorder="true" applyAlignment="true" applyProtection="false">
      <alignment horizontal="right" vertical="bottom" textRotation="0" wrapText="false" indent="0" shrinkToFit="false"/>
      <protection locked="true" hidden="false"/>
    </xf>
    <xf numFmtId="164" fontId="5" fillId="2" borderId="7" xfId="0" applyFont="true" applyBorder="true" applyAlignment="true" applyProtection="false">
      <alignment horizontal="left" vertical="center" textRotation="0" wrapText="false" indent="0" shrinkToFit="false"/>
      <protection locked="true" hidden="false"/>
    </xf>
    <xf numFmtId="164" fontId="0" fillId="2" borderId="16" xfId="0" applyFont="false" applyBorder="true" applyAlignment="false" applyProtection="false">
      <alignment horizontal="general" vertical="bottom" textRotation="0" wrapText="false" indent="0" shrinkToFit="false"/>
      <protection locked="true" hidden="false"/>
    </xf>
    <xf numFmtId="164" fontId="10" fillId="0" borderId="0" xfId="0" applyFont="true" applyBorder="true" applyAlignment="false" applyProtection="false">
      <alignment horizontal="general" vertical="bottom" textRotation="0" wrapText="false" indent="0" shrinkToFit="false"/>
      <protection locked="true" hidden="false"/>
    </xf>
    <xf numFmtId="164" fontId="33" fillId="13" borderId="0" xfId="0" applyFont="true" applyBorder="true" applyAlignment="false" applyProtection="false">
      <alignment horizontal="general" vertical="bottom" textRotation="0" wrapText="false" indent="0" shrinkToFit="false"/>
      <protection locked="true" hidden="false"/>
    </xf>
    <xf numFmtId="164" fontId="34" fillId="13" borderId="0" xfId="0" applyFont="true" applyBorder="true" applyAlignment="false" applyProtection="false">
      <alignment horizontal="general" vertical="bottom" textRotation="0" wrapText="false" indent="0" shrinkToFit="false"/>
      <protection locked="true" hidden="false"/>
    </xf>
    <xf numFmtId="164" fontId="10" fillId="13" borderId="0" xfId="0" applyFont="true" applyBorder="true" applyAlignment="false" applyProtection="false">
      <alignment horizontal="general" vertical="bottom" textRotation="0" wrapText="false" indent="0" shrinkToFit="false"/>
      <protection locked="true" hidden="false"/>
    </xf>
    <xf numFmtId="164" fontId="10" fillId="13" borderId="3" xfId="0" applyFont="true" applyBorder="true" applyAlignment="false" applyProtection="false">
      <alignment horizontal="general" vertical="bottom" textRotation="0" wrapText="false" indent="0" shrinkToFit="false"/>
      <protection locked="true" hidden="false"/>
    </xf>
    <xf numFmtId="164" fontId="10" fillId="13" borderId="7" xfId="0" applyFont="true" applyBorder="true" applyAlignment="false" applyProtection="false">
      <alignment horizontal="general" vertical="bottom" textRotation="0" wrapText="false" indent="0" shrinkToFit="false"/>
      <protection locked="true" hidden="false"/>
    </xf>
    <xf numFmtId="164" fontId="6" fillId="13" borderId="0" xfId="0" applyFont="true" applyBorder="false" applyAlignment="false" applyProtection="false">
      <alignment horizontal="general" vertical="bottom" textRotation="0" wrapText="false" indent="0" shrinkToFit="false"/>
      <protection locked="true" hidden="false"/>
    </xf>
    <xf numFmtId="164" fontId="10" fillId="13" borderId="0" xfId="0" applyFont="true" applyBorder="false" applyAlignment="false" applyProtection="false">
      <alignment horizontal="general" vertical="bottom" textRotation="0" wrapText="false" indent="0" shrinkToFit="false"/>
      <protection locked="true" hidden="false"/>
    </xf>
    <xf numFmtId="164" fontId="0" fillId="13" borderId="0" xfId="0" applyFont="false" applyBorder="false" applyAlignment="false" applyProtection="false">
      <alignment horizontal="general" vertical="bottom" textRotation="0" wrapText="false" indent="0" shrinkToFit="false"/>
      <protection locked="true" hidden="false"/>
    </xf>
    <xf numFmtId="164" fontId="33" fillId="2" borderId="0" xfId="0" applyFont="true" applyBorder="true" applyAlignment="false" applyProtection="false">
      <alignment horizontal="general" vertical="bottom" textRotation="0" wrapText="false" indent="0" shrinkToFit="false"/>
      <protection locked="true" hidden="false"/>
    </xf>
    <xf numFmtId="164" fontId="34" fillId="2" borderId="0" xfId="0" applyFont="tru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10" fillId="2" borderId="7" xfId="0" applyFont="true" applyBorder="true" applyAlignment="false" applyProtection="false">
      <alignment horizontal="general" vertical="bottom" textRotation="0" wrapText="false" indent="0" shrinkToFit="false"/>
      <protection locked="true" hidden="false"/>
    </xf>
    <xf numFmtId="164" fontId="13" fillId="14" borderId="1" xfId="0" applyFont="true" applyBorder="true" applyAlignment="true" applyProtection="false">
      <alignment horizontal="center" vertical="center" textRotation="0" wrapText="false" indent="0" shrinkToFit="false"/>
      <protection locked="true" hidden="false"/>
    </xf>
    <xf numFmtId="164" fontId="13" fillId="2" borderId="0" xfId="0" applyFont="true" applyBorder="true" applyAlignment="true" applyProtection="false">
      <alignment horizontal="center" vertical="center" textRotation="0" wrapText="false" indent="0" shrinkToFit="false"/>
      <protection locked="true" hidden="false"/>
    </xf>
    <xf numFmtId="164" fontId="13" fillId="2" borderId="3" xfId="0" applyFont="true" applyBorder="true" applyAlignment="true" applyProtection="false">
      <alignment horizontal="center" vertical="center" textRotation="0" wrapText="false" indent="0" shrinkToFit="false"/>
      <protection locked="true" hidden="false"/>
    </xf>
    <xf numFmtId="164" fontId="13" fillId="15" borderId="1" xfId="0" applyFont="true" applyBorder="true" applyAlignment="true" applyProtection="false">
      <alignment horizontal="center" vertical="center" textRotation="0" wrapText="false" indent="0" shrinkToFit="false"/>
      <protection locked="true" hidden="false"/>
    </xf>
    <xf numFmtId="164" fontId="13" fillId="2" borderId="11" xfId="0" applyFont="true" applyBorder="true" applyAlignment="false" applyProtection="false">
      <alignment horizontal="general" vertical="bottom" textRotation="0" wrapText="false" indent="0" shrinkToFit="false"/>
      <protection locked="true" hidden="false"/>
    </xf>
    <xf numFmtId="164" fontId="10" fillId="2" borderId="13" xfId="0" applyFont="true" applyBorder="true" applyAlignment="false" applyProtection="false">
      <alignment horizontal="general" vertical="bottom" textRotation="0" wrapText="false" indent="0" shrinkToFit="false"/>
      <protection locked="true" hidden="false"/>
    </xf>
    <xf numFmtId="164" fontId="10" fillId="2" borderId="12" xfId="0" applyFont="true" applyBorder="true" applyAlignment="false" applyProtection="false">
      <alignment horizontal="general" vertical="bottom" textRotation="0" wrapText="false" indent="0" shrinkToFit="false"/>
      <protection locked="true" hidden="false"/>
    </xf>
    <xf numFmtId="164" fontId="13" fillId="2" borderId="13" xfId="0" applyFont="true" applyBorder="true" applyAlignment="false" applyProtection="false">
      <alignment horizontal="general" vertical="bottom" textRotation="0" wrapText="false" indent="0" shrinkToFit="false"/>
      <protection locked="true" hidden="false"/>
    </xf>
    <xf numFmtId="164" fontId="13" fillId="2" borderId="5" xfId="0" applyFont="true" applyBorder="true" applyAlignment="false" applyProtection="false">
      <alignment horizontal="general" vertical="bottom" textRotation="0" wrapText="false" indent="0" shrinkToFit="false"/>
      <protection locked="true" hidden="false"/>
    </xf>
    <xf numFmtId="164" fontId="8" fillId="2" borderId="4" xfId="0" applyFont="true" applyBorder="true" applyAlignment="false" applyProtection="false">
      <alignment horizontal="general" vertical="bottom" textRotation="0" wrapText="false" indent="0" shrinkToFit="false"/>
      <protection locked="true" hidden="false"/>
    </xf>
    <xf numFmtId="164" fontId="13" fillId="2" borderId="4" xfId="0" applyFont="true" applyBorder="true" applyAlignment="false" applyProtection="false">
      <alignment horizontal="general" vertical="bottom" textRotation="0" wrapText="false" indent="0" shrinkToFit="false"/>
      <protection locked="true" hidden="false"/>
    </xf>
    <xf numFmtId="164" fontId="13" fillId="2" borderId="6" xfId="0" applyFont="true" applyBorder="true" applyAlignment="false" applyProtection="false">
      <alignment horizontal="general" vertical="bottom" textRotation="0" wrapText="false" indent="0" shrinkToFit="false"/>
      <protection locked="true" hidden="false"/>
    </xf>
    <xf numFmtId="173" fontId="16" fillId="2" borderId="3" xfId="0" applyFont="true" applyBorder="true" applyAlignment="false" applyProtection="false">
      <alignment horizontal="general" vertical="bottom" textRotation="0" wrapText="false" indent="0" shrinkToFit="false"/>
      <protection locked="true" hidden="false"/>
    </xf>
    <xf numFmtId="164" fontId="12" fillId="16" borderId="1" xfId="0" applyFont="true" applyBorder="true" applyAlignment="false" applyProtection="false">
      <alignment horizontal="general" vertical="bottom" textRotation="0" wrapText="false" indent="0" shrinkToFit="false"/>
      <protection locked="true" hidden="false"/>
    </xf>
    <xf numFmtId="164" fontId="12" fillId="17" borderId="1" xfId="0" applyFont="true" applyBorder="true" applyAlignment="false" applyProtection="false">
      <alignment horizontal="general" vertical="bottom" textRotation="0" wrapText="false" indent="0" shrinkToFit="false"/>
      <protection locked="true" hidden="false"/>
    </xf>
    <xf numFmtId="173" fontId="16" fillId="18" borderId="2" xfId="0" applyFont="true" applyBorder="true" applyAlignment="false" applyProtection="false">
      <alignment horizontal="general" vertical="bottom" textRotation="0" wrapText="false" indent="0" shrinkToFit="false"/>
      <protection locked="true" hidden="false"/>
    </xf>
    <xf numFmtId="173" fontId="16" fillId="2" borderId="0" xfId="0" applyFont="true" applyBorder="true" applyAlignment="false" applyProtection="false">
      <alignment horizontal="general" vertical="bottom" textRotation="0" wrapText="false" indent="0" shrinkToFit="false"/>
      <protection locked="true" hidden="false"/>
    </xf>
    <xf numFmtId="173" fontId="16" fillId="19" borderId="17" xfId="0" applyFont="true" applyBorder="true" applyAlignment="false" applyProtection="false">
      <alignment horizontal="general" vertical="bottom" textRotation="0" wrapText="false" indent="0" shrinkToFit="false"/>
      <protection locked="true" hidden="false"/>
    </xf>
    <xf numFmtId="164" fontId="35" fillId="2" borderId="8" xfId="0" applyFont="true" applyBorder="true" applyAlignment="false" applyProtection="false">
      <alignment horizontal="general" vertical="bottom" textRotation="0" wrapText="false" indent="0" shrinkToFit="false"/>
      <protection locked="true" hidden="false"/>
    </xf>
    <xf numFmtId="164" fontId="12" fillId="2" borderId="9" xfId="0" applyFont="true" applyBorder="true" applyAlignment="false" applyProtection="false">
      <alignment horizontal="general" vertical="bottom" textRotation="0" wrapText="false" indent="0" shrinkToFit="false"/>
      <protection locked="true" hidden="false"/>
    </xf>
    <xf numFmtId="164" fontId="13" fillId="2" borderId="10" xfId="0" applyFont="true" applyBorder="true" applyAlignment="false" applyProtection="false">
      <alignment horizontal="general" vertical="bottom" textRotation="0" wrapText="false" indent="0" shrinkToFit="false"/>
      <protection locked="true" hidden="false"/>
    </xf>
    <xf numFmtId="175" fontId="5" fillId="2" borderId="0" xfId="0" applyFont="true" applyBorder="true" applyAlignment="true" applyProtection="false">
      <alignment horizontal="general" vertical="center" textRotation="0" wrapText="false" indent="0" shrinkToFit="false"/>
      <protection locked="true" hidden="false"/>
    </xf>
    <xf numFmtId="175" fontId="14" fillId="2" borderId="14" xfId="0" applyFont="true" applyBorder="true" applyAlignment="true" applyProtection="false">
      <alignment horizontal="general" vertical="center" textRotation="0" wrapText="false" indent="0" shrinkToFit="false"/>
      <protection locked="true" hidden="false"/>
    </xf>
    <xf numFmtId="175" fontId="14" fillId="2" borderId="11" xfId="0" applyFont="true" applyBorder="true" applyAlignment="true" applyProtection="false">
      <alignment horizontal="general" vertical="center" textRotation="0" wrapText="false" indent="0" shrinkToFit="false"/>
      <protection locked="true" hidden="false"/>
    </xf>
    <xf numFmtId="175" fontId="14" fillId="2" borderId="11" xfId="0" applyFont="true" applyBorder="true" applyAlignment="true" applyProtection="false">
      <alignment horizontal="right" vertical="center" textRotation="0" wrapText="false" indent="0" shrinkToFit="false"/>
      <protection locked="true" hidden="false"/>
    </xf>
    <xf numFmtId="166" fontId="14" fillId="2" borderId="1" xfId="0" applyFont="true" applyBorder="true" applyAlignment="true" applyProtection="false">
      <alignment horizontal="right" vertical="center" textRotation="0" wrapText="false" indent="0" shrinkToFit="false"/>
      <protection locked="true" hidden="false"/>
    </xf>
    <xf numFmtId="166" fontId="14" fillId="2" borderId="4" xfId="0" applyFont="true" applyBorder="true" applyAlignment="true" applyProtection="false">
      <alignment horizontal="center" vertical="center" textRotation="0" wrapText="false" indent="0" shrinkToFit="false"/>
      <protection locked="true" hidden="false"/>
    </xf>
    <xf numFmtId="166" fontId="14" fillId="2" borderId="0" xfId="0" applyFont="true" applyBorder="true" applyAlignment="true" applyProtection="false">
      <alignment horizontal="center" vertical="center" textRotation="0" wrapText="false" indent="0" shrinkToFit="false"/>
      <protection locked="true" hidden="false"/>
    </xf>
    <xf numFmtId="166" fontId="14" fillId="2" borderId="1" xfId="0" applyFont="true" applyBorder="true" applyAlignment="true" applyProtection="false">
      <alignment horizontal="center" vertical="center" textRotation="0" wrapText="false" indent="0" shrinkToFit="false"/>
      <protection locked="true" hidden="false"/>
    </xf>
    <xf numFmtId="166" fontId="14" fillId="2" borderId="6" xfId="0" applyFont="true" applyBorder="true" applyAlignment="true" applyProtection="false">
      <alignment horizontal="center" vertical="center" textRotation="0" wrapText="false" indent="0" shrinkToFit="false"/>
      <protection locked="true" hidden="false"/>
    </xf>
    <xf numFmtId="166" fontId="12" fillId="2" borderId="0" xfId="0" applyFont="true" applyBorder="true" applyAlignment="true" applyProtection="false">
      <alignment horizontal="center" vertical="center" textRotation="0" wrapText="false" indent="0" shrinkToFit="false"/>
      <protection locked="true" hidden="false"/>
    </xf>
    <xf numFmtId="166" fontId="12" fillId="20" borderId="1" xfId="0" applyFont="true" applyBorder="true" applyAlignment="true" applyProtection="false">
      <alignment horizontal="center" vertical="center" textRotation="0" wrapText="false" indent="0" shrinkToFit="false"/>
      <protection locked="true" hidden="false"/>
    </xf>
    <xf numFmtId="175" fontId="14" fillId="2" borderId="16" xfId="0" applyFont="true" applyBorder="true" applyAlignment="true" applyProtection="false">
      <alignment horizontal="general" vertical="center" textRotation="0" wrapText="false" indent="0" shrinkToFit="false"/>
      <protection locked="true" hidden="false"/>
    </xf>
    <xf numFmtId="176" fontId="14" fillId="2" borderId="0" xfId="0" applyFont="true" applyBorder="true" applyAlignment="true" applyProtection="false">
      <alignment horizontal="center" vertical="center" textRotation="0" wrapText="false" indent="0" shrinkToFit="false"/>
      <protection locked="true" hidden="false"/>
    </xf>
    <xf numFmtId="176" fontId="14" fillId="2" borderId="1" xfId="0" applyFont="true" applyBorder="true" applyAlignment="true" applyProtection="false">
      <alignment horizontal="right" vertical="center" textRotation="0" wrapText="false" indent="0" shrinkToFit="false"/>
      <protection locked="true" hidden="false"/>
    </xf>
    <xf numFmtId="166" fontId="14" fillId="2" borderId="7" xfId="0" applyFont="true" applyBorder="true" applyAlignment="true" applyProtection="false">
      <alignment horizontal="center" vertical="center" textRotation="0" wrapText="false" indent="0" shrinkToFit="false"/>
      <protection locked="true" hidden="false"/>
    </xf>
    <xf numFmtId="165" fontId="5" fillId="21" borderId="1" xfId="0" applyFont="true" applyBorder="true" applyAlignment="true" applyProtection="false">
      <alignment horizontal="right" vertical="bottom" textRotation="0" wrapText="false" indent="0" shrinkToFit="false"/>
      <protection locked="true" hidden="false"/>
    </xf>
    <xf numFmtId="164" fontId="14" fillId="2" borderId="0" xfId="0" applyFont="true" applyBorder="false" applyAlignment="false" applyProtection="false">
      <alignment horizontal="general" vertical="bottom" textRotation="0" wrapText="false" indent="0" shrinkToFit="false"/>
      <protection locked="true" hidden="false"/>
    </xf>
    <xf numFmtId="164" fontId="14" fillId="2" borderId="16" xfId="0" applyFont="true" applyBorder="true" applyAlignment="false" applyProtection="false">
      <alignment horizontal="general" vertical="bottom" textRotation="0" wrapText="false" indent="0" shrinkToFit="false"/>
      <protection locked="true" hidden="false"/>
    </xf>
    <xf numFmtId="176" fontId="14" fillId="2" borderId="11" xfId="0" applyFont="true" applyBorder="true" applyAlignment="true" applyProtection="false">
      <alignment horizontal="right" vertical="center" textRotation="0" wrapText="false" indent="0" shrinkToFit="false"/>
      <protection locked="true" hidden="false"/>
    </xf>
    <xf numFmtId="176" fontId="14" fillId="2" borderId="0" xfId="0" applyFont="true" applyBorder="true" applyAlignment="true" applyProtection="false">
      <alignment horizontal="right" vertical="bottom" textRotation="0" wrapText="false" indent="0" shrinkToFit="false"/>
      <protection locked="true" hidden="false"/>
    </xf>
    <xf numFmtId="176" fontId="14" fillId="2" borderId="1" xfId="0" applyFont="true" applyBorder="true" applyAlignment="true" applyProtection="false">
      <alignment horizontal="center" vertical="center" textRotation="0" wrapText="false" indent="0" shrinkToFit="false"/>
      <protection locked="true" hidden="false"/>
    </xf>
    <xf numFmtId="173" fontId="36" fillId="2" borderId="0" xfId="0" applyFont="true" applyBorder="true" applyAlignment="false" applyProtection="false">
      <alignment horizontal="general" vertical="bottom" textRotation="0" wrapText="false" indent="0" shrinkToFit="false"/>
      <protection locked="true" hidden="false"/>
    </xf>
    <xf numFmtId="173" fontId="36" fillId="2" borderId="7" xfId="0" applyFont="true" applyBorder="true" applyAlignment="false" applyProtection="false">
      <alignment horizontal="general" vertical="bottom" textRotation="0" wrapText="false" indent="0" shrinkToFit="false"/>
      <protection locked="true" hidden="false"/>
    </xf>
    <xf numFmtId="176" fontId="37" fillId="2" borderId="1" xfId="0" applyFont="true" applyBorder="true" applyAlignment="true" applyProtection="false">
      <alignment horizontal="right" vertical="center" textRotation="0" wrapText="false" indent="0" shrinkToFit="false"/>
      <protection locked="true" hidden="false"/>
    </xf>
    <xf numFmtId="164" fontId="38"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false" applyProtection="false">
      <alignment horizontal="general" vertical="bottom" textRotation="0" wrapText="false" indent="0" shrinkToFit="false"/>
      <protection locked="tru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64" fontId="38" fillId="0" borderId="0" xfId="0" applyFont="true" applyBorder="false" applyAlignment="false" applyProtection="false">
      <alignment horizontal="general" vertical="bottom" textRotation="0" wrapText="false" indent="0" shrinkToFit="false"/>
      <protection locked="true" hidden="false"/>
    </xf>
    <xf numFmtId="176" fontId="14" fillId="2" borderId="1" xfId="0" applyFont="true" applyBorder="true" applyAlignment="true" applyProtection="false">
      <alignment horizontal="right" vertical="bottom" textRotation="0" wrapText="false" indent="0" shrinkToFit="false"/>
      <protection locked="true" hidden="false"/>
    </xf>
    <xf numFmtId="177" fontId="14" fillId="2" borderId="0" xfId="0" applyFont="true" applyBorder="false" applyAlignment="false" applyProtection="false">
      <alignment horizontal="general" vertical="bottom" textRotation="0" wrapText="false" indent="0" shrinkToFit="false"/>
      <protection locked="true" hidden="false"/>
    </xf>
    <xf numFmtId="177" fontId="0" fillId="2" borderId="0" xfId="0" applyFont="false" applyBorder="false" applyAlignment="false" applyProtection="false">
      <alignment horizontal="general" vertical="bottom" textRotation="0" wrapText="false" indent="0" shrinkToFit="false"/>
      <protection locked="true" hidden="false"/>
    </xf>
    <xf numFmtId="177" fontId="14" fillId="2" borderId="16" xfId="0" applyFont="true" applyBorder="true" applyAlignment="false" applyProtection="false">
      <alignment horizontal="general" vertical="bottom" textRotation="0" wrapText="false" indent="0" shrinkToFit="false"/>
      <protection locked="true" hidden="false"/>
    </xf>
    <xf numFmtId="177" fontId="14" fillId="2" borderId="11" xfId="0" applyFont="true" applyBorder="true" applyAlignment="true" applyProtection="false">
      <alignment horizontal="general" vertical="center" textRotation="0" wrapText="false" indent="0" shrinkToFit="false"/>
      <protection locked="true" hidden="false"/>
    </xf>
    <xf numFmtId="177" fontId="14" fillId="2" borderId="11" xfId="0" applyFont="true" applyBorder="true" applyAlignment="true" applyProtection="false">
      <alignment horizontal="right" vertical="center" textRotation="0" wrapText="false" indent="0" shrinkToFit="false"/>
      <protection locked="true" hidden="false"/>
    </xf>
    <xf numFmtId="177" fontId="14" fillId="2" borderId="1" xfId="0" applyFont="true" applyBorder="true" applyAlignment="true" applyProtection="false">
      <alignment horizontal="right" vertical="center" textRotation="0" wrapText="false" indent="0" shrinkToFit="false"/>
      <protection locked="true" hidden="false"/>
    </xf>
    <xf numFmtId="177" fontId="14" fillId="2" borderId="0" xfId="0" applyFont="true" applyBorder="true" applyAlignment="true" applyProtection="false">
      <alignment horizontal="right" vertical="bottom" textRotation="0" wrapText="false" indent="0" shrinkToFit="false"/>
      <protection locked="true" hidden="false"/>
    </xf>
    <xf numFmtId="177" fontId="14" fillId="2" borderId="0" xfId="0" applyFont="true" applyBorder="true" applyAlignment="false" applyProtection="false">
      <alignment horizontal="general" vertical="bottom" textRotation="0" wrapText="false" indent="0" shrinkToFit="false"/>
      <protection locked="true" hidden="false"/>
    </xf>
    <xf numFmtId="177" fontId="37" fillId="2" borderId="0" xfId="0" applyFont="true" applyBorder="true" applyAlignment="true" applyProtection="false">
      <alignment horizontal="right" vertical="center" textRotation="0" wrapText="false" indent="0" shrinkToFit="false"/>
      <protection locked="true" hidden="false"/>
    </xf>
    <xf numFmtId="177" fontId="36" fillId="2" borderId="0" xfId="0" applyFont="true" applyBorder="true" applyAlignment="false" applyProtection="false">
      <alignment horizontal="general" vertical="bottom" textRotation="0" wrapText="false" indent="0" shrinkToFit="false"/>
      <protection locked="true" hidden="false"/>
    </xf>
    <xf numFmtId="177" fontId="36" fillId="2" borderId="7" xfId="0" applyFont="true" applyBorder="true" applyAlignment="false" applyProtection="false">
      <alignment horizontal="general" vertical="bottom" textRotation="0" wrapText="false" indent="0" shrinkToFit="false"/>
      <protection locked="true" hidden="false"/>
    </xf>
    <xf numFmtId="177" fontId="14" fillId="2" borderId="1" xfId="0" applyFont="true" applyBorder="true" applyAlignment="false" applyProtection="false">
      <alignment horizontal="general" vertical="bottom" textRotation="0" wrapText="false" indent="0" shrinkToFit="false"/>
      <protection locked="true" hidden="false"/>
    </xf>
    <xf numFmtId="177" fontId="37" fillId="2" borderId="1" xfId="0" applyFont="true" applyBorder="true" applyAlignment="true" applyProtection="false">
      <alignment horizontal="right" vertical="center" textRotation="0" wrapText="false" indent="0" shrinkToFit="false"/>
      <protection locked="true" hidden="false"/>
    </xf>
    <xf numFmtId="177" fontId="38" fillId="2" borderId="0" xfId="0" applyFont="true" applyBorder="true" applyAlignment="false" applyProtection="false">
      <alignment horizontal="general" vertical="bottom" textRotation="0" wrapText="false" indent="0" shrinkToFit="false"/>
      <protection locked="true" hidden="false"/>
    </xf>
    <xf numFmtId="177" fontId="17" fillId="2" borderId="0" xfId="0" applyFont="true" applyBorder="true" applyAlignment="false" applyProtection="false">
      <alignment horizontal="general" vertical="bottom" textRotation="0" wrapText="false" indent="0" shrinkToFit="false"/>
      <protection locked="true" hidden="false"/>
    </xf>
    <xf numFmtId="177" fontId="17" fillId="0" borderId="0" xfId="0" applyFont="true" applyBorder="false" applyAlignment="false" applyProtection="false">
      <alignment horizontal="general" vertical="bottom" textRotation="0" wrapText="false" indent="0" shrinkToFit="false"/>
      <protection locked="true" hidden="false"/>
    </xf>
    <xf numFmtId="177" fontId="38" fillId="0" borderId="0" xfId="0" applyFont="true" applyBorder="false" applyAlignment="false" applyProtection="false">
      <alignment horizontal="general" vertical="bottom" textRotation="0" wrapText="false" indent="0" shrinkToFit="false"/>
      <protection locked="true" hidden="false"/>
    </xf>
    <xf numFmtId="175" fontId="14" fillId="2" borderId="0" xfId="0" applyFont="true" applyBorder="true" applyAlignment="true" applyProtection="false">
      <alignment horizontal="general" vertical="center" textRotation="0" wrapText="false" indent="0" shrinkToFit="false"/>
      <protection locked="true" hidden="false"/>
    </xf>
    <xf numFmtId="176" fontId="14" fillId="2" borderId="0" xfId="0" applyFont="true" applyBorder="true" applyAlignment="true" applyProtection="false">
      <alignment horizontal="right" vertical="center" textRotation="0" wrapText="false" indent="0" shrinkToFit="false"/>
      <protection locked="true" hidden="false"/>
    </xf>
    <xf numFmtId="166" fontId="12" fillId="2" borderId="1" xfId="0" applyFont="true" applyBorder="true" applyAlignment="true" applyProtection="false">
      <alignment horizontal="right" vertical="center" textRotation="0" wrapText="false" indent="0" shrinkToFit="false"/>
      <protection locked="true" hidden="false"/>
    </xf>
    <xf numFmtId="176" fontId="12" fillId="2" borderId="1" xfId="0" applyFont="true" applyBorder="true" applyAlignment="true" applyProtection="false">
      <alignment horizontal="right" vertical="center" textRotation="0" wrapText="false" indent="0" shrinkToFit="false"/>
      <protection locked="true" hidden="false"/>
    </xf>
    <xf numFmtId="176" fontId="36" fillId="2" borderId="0" xfId="0" applyFont="true" applyBorder="true" applyAlignment="true" applyProtection="false">
      <alignment horizontal="right" vertical="bottom" textRotation="0" wrapText="false" indent="0" shrinkToFit="false"/>
      <protection locked="true" hidden="false"/>
    </xf>
    <xf numFmtId="176" fontId="36" fillId="2" borderId="2" xfId="0" applyFont="true" applyBorder="true" applyAlignment="true" applyProtection="false">
      <alignment horizontal="right" vertical="bottom" textRotation="0" wrapText="false" indent="0" shrinkToFit="false"/>
      <protection locked="true" hidden="false"/>
    </xf>
    <xf numFmtId="166" fontId="14" fillId="2" borderId="0" xfId="0" applyFont="true" applyBorder="true" applyAlignment="true" applyProtection="false">
      <alignment horizontal="right" vertical="center" textRotation="0" wrapText="false" indent="0" shrinkToFit="false"/>
      <protection locked="true" hidden="false"/>
    </xf>
    <xf numFmtId="164" fontId="14" fillId="2" borderId="15" xfId="0" applyFont="true" applyBorder="true" applyAlignment="false" applyProtection="false">
      <alignment horizontal="general" vertical="bottom" textRotation="0" wrapText="false" indent="0" shrinkToFit="false"/>
      <protection locked="true" hidden="false"/>
    </xf>
    <xf numFmtId="175" fontId="14" fillId="2" borderId="1" xfId="0" applyFont="true" applyBorder="true" applyAlignment="true" applyProtection="false">
      <alignment horizontal="general" vertical="center" textRotation="0" wrapText="false" indent="0" shrinkToFit="false"/>
      <protection locked="true" hidden="false"/>
    </xf>
    <xf numFmtId="176" fontId="14" fillId="2" borderId="9" xfId="0" applyFont="true" applyBorder="true" applyAlignment="true" applyProtection="false">
      <alignment horizontal="right" vertical="bottom" textRotation="0" wrapText="false" indent="0" shrinkToFit="false"/>
      <protection locked="true" hidden="false"/>
    </xf>
    <xf numFmtId="173" fontId="36" fillId="2" borderId="9" xfId="0" applyFont="true" applyBorder="true" applyAlignment="false" applyProtection="false">
      <alignment horizontal="general" vertical="bottom" textRotation="0" wrapText="false" indent="0" shrinkToFit="false"/>
      <protection locked="true" hidden="false"/>
    </xf>
    <xf numFmtId="173" fontId="36" fillId="2" borderId="10" xfId="0" applyFont="true" applyBorder="true" applyAlignment="false" applyProtection="false">
      <alignment horizontal="general" vertical="bottom" textRotation="0" wrapText="false" indent="0" shrinkToFit="false"/>
      <protection locked="true" hidden="false"/>
    </xf>
    <xf numFmtId="173" fontId="16" fillId="2" borderId="7" xfId="0" applyFont="true" applyBorder="true" applyAlignment="false" applyProtection="false">
      <alignment horizontal="general" vertical="bottom" textRotation="0" wrapText="false" indent="0" shrinkToFit="false"/>
      <protection locked="true" hidden="false"/>
    </xf>
    <xf numFmtId="164" fontId="35" fillId="2" borderId="0" xfId="0" applyFont="true" applyBorder="true" applyAlignment="false" applyProtection="false">
      <alignment horizontal="general" vertical="bottom" textRotation="0" wrapText="false" indent="0" shrinkToFit="false"/>
      <protection locked="true" hidden="false"/>
    </xf>
    <xf numFmtId="164" fontId="39" fillId="2" borderId="0" xfId="0" applyFont="true" applyBorder="false" applyAlignment="false" applyProtection="false">
      <alignment horizontal="general" vertical="bottom" textRotation="0" wrapText="false" indent="0" shrinkToFit="false"/>
      <protection locked="true" hidden="false"/>
    </xf>
    <xf numFmtId="164" fontId="37" fillId="2" borderId="0" xfId="0" applyFont="true" applyBorder="false" applyAlignment="true" applyProtection="false">
      <alignment horizontal="center" vertical="bottom" textRotation="0" wrapText="false" indent="0" shrinkToFit="false"/>
      <protection locked="true" hidden="false"/>
    </xf>
    <xf numFmtId="175" fontId="40" fillId="2" borderId="11" xfId="0" applyFont="true" applyBorder="true" applyAlignment="true" applyProtection="false">
      <alignment horizontal="left" vertical="center" textRotation="0" wrapText="false" indent="0" shrinkToFit="false"/>
      <protection locked="true" hidden="false"/>
    </xf>
    <xf numFmtId="175" fontId="37" fillId="2" borderId="1" xfId="0" applyFont="true" applyBorder="true" applyAlignment="true" applyProtection="false">
      <alignment horizontal="center" vertical="center" textRotation="0" wrapText="false" indent="0" shrinkToFit="false"/>
      <protection locked="true" hidden="false"/>
    </xf>
    <xf numFmtId="176" fontId="37" fillId="2" borderId="3" xfId="0" applyFont="true" applyBorder="true" applyAlignment="true" applyProtection="false">
      <alignment horizontal="center" vertical="center" textRotation="0" wrapText="false" indent="0" shrinkToFit="false"/>
      <protection locked="true" hidden="false"/>
    </xf>
    <xf numFmtId="175" fontId="37" fillId="2" borderId="0" xfId="0" applyFont="true" applyBorder="true" applyAlignment="true" applyProtection="false">
      <alignment horizontal="center" vertical="center" textRotation="0" wrapText="false" indent="0" shrinkToFit="false"/>
      <protection locked="true" hidden="false"/>
    </xf>
    <xf numFmtId="176" fontId="37" fillId="2" borderId="1" xfId="0" applyFont="true" applyBorder="true" applyAlignment="true" applyProtection="false">
      <alignment horizontal="center" vertical="center" textRotation="0" wrapText="false" indent="0" shrinkToFit="false"/>
      <protection locked="true" hidden="false"/>
    </xf>
    <xf numFmtId="176" fontId="37" fillId="2" borderId="12" xfId="0" applyFont="true" applyBorder="true" applyAlignment="true" applyProtection="false">
      <alignment horizontal="center" vertical="center" textRotation="0" wrapText="false" indent="0" shrinkToFit="false"/>
      <protection locked="true" hidden="false"/>
    </xf>
    <xf numFmtId="166" fontId="37" fillId="2" borderId="0" xfId="0" applyFont="true" applyBorder="true" applyAlignment="true" applyProtection="false">
      <alignment horizontal="center" vertical="center" textRotation="0" wrapText="false" indent="0" shrinkToFit="false"/>
      <protection locked="true" hidden="false"/>
    </xf>
    <xf numFmtId="176" fontId="37" fillId="2" borderId="0" xfId="0" applyFont="true" applyBorder="true" applyAlignment="true" applyProtection="false">
      <alignment horizontal="center" vertical="center" textRotation="0" wrapText="false" indent="0" shrinkToFit="false"/>
      <protection locked="true" hidden="false"/>
    </xf>
    <xf numFmtId="176" fontId="37" fillId="2" borderId="7" xfId="0" applyFont="true" applyBorder="true" applyAlignment="true" applyProtection="false">
      <alignment horizontal="center" vertical="center" textRotation="0" wrapText="false" indent="0" shrinkToFit="false"/>
      <protection locked="true" hidden="false"/>
    </xf>
    <xf numFmtId="165" fontId="5" fillId="21" borderId="1" xfId="0" applyFont="true" applyBorder="true" applyAlignment="true" applyProtection="false">
      <alignment horizontal="center" vertical="bottom" textRotation="0" wrapText="false" indent="0" shrinkToFit="false"/>
      <protection locked="true" hidden="false"/>
    </xf>
    <xf numFmtId="164" fontId="41" fillId="0" borderId="0" xfId="0" applyFont="true" applyBorder="fals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37" fillId="2" borderId="0" xfId="0" applyFont="true" applyBorder="false" applyAlignment="false" applyProtection="false">
      <alignment horizontal="general" vertical="bottom" textRotation="0" wrapText="false" indent="0" shrinkToFit="false"/>
      <protection locked="true" hidden="false"/>
    </xf>
    <xf numFmtId="175" fontId="5" fillId="2" borderId="11" xfId="0" applyFont="true" applyBorder="true" applyAlignment="true" applyProtection="false">
      <alignment horizontal="general" vertical="center" textRotation="0" wrapText="false" indent="0" shrinkToFit="false"/>
      <protection locked="true" hidden="false"/>
    </xf>
    <xf numFmtId="175" fontId="37" fillId="2" borderId="1" xfId="0" applyFont="true" applyBorder="true" applyAlignment="true" applyProtection="false">
      <alignment horizontal="general" vertical="center" textRotation="0" wrapText="false" indent="0" shrinkToFit="false"/>
      <protection locked="true" hidden="false"/>
    </xf>
    <xf numFmtId="166" fontId="37" fillId="2" borderId="3" xfId="0" applyFont="true" applyBorder="true" applyAlignment="true" applyProtection="false">
      <alignment horizontal="center" vertical="center" textRotation="0" wrapText="false" indent="0" shrinkToFit="false"/>
      <protection locked="true" hidden="false"/>
    </xf>
    <xf numFmtId="175" fontId="37" fillId="2" borderId="0" xfId="0" applyFont="true" applyBorder="true" applyAlignment="true" applyProtection="false">
      <alignment horizontal="general" vertical="center" textRotation="0" wrapText="false" indent="0" shrinkToFit="false"/>
      <protection locked="true" hidden="false"/>
    </xf>
    <xf numFmtId="166" fontId="37" fillId="2" borderId="7" xfId="0" applyFont="true" applyBorder="true" applyAlignment="true" applyProtection="false">
      <alignment horizontal="center" vertical="center" textRotation="0" wrapText="false" indent="0" shrinkToFit="false"/>
      <protection locked="tru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37" fillId="2" borderId="3" xfId="0" applyFont="true" applyBorder="true" applyAlignment="true" applyProtection="false">
      <alignment horizontal="center" vertical="bottom" textRotation="0" wrapText="false" indent="0" shrinkToFit="false"/>
      <protection locked="true" hidden="false"/>
    </xf>
    <xf numFmtId="176" fontId="42" fillId="2" borderId="1" xfId="0" applyFont="true" applyBorder="true" applyAlignment="true" applyProtection="false">
      <alignment horizontal="center" vertical="center" textRotation="0" wrapText="false" indent="0" shrinkToFit="false"/>
      <protection locked="true" hidden="false"/>
    </xf>
    <xf numFmtId="176" fontId="42" fillId="2" borderId="0" xfId="0" applyFont="true" applyBorder="true" applyAlignment="true" applyProtection="false">
      <alignment horizontal="center" vertical="center" textRotation="0" wrapText="false" indent="0" shrinkToFit="false"/>
      <protection locked="true" hidden="false"/>
    </xf>
    <xf numFmtId="164" fontId="37" fillId="2" borderId="0" xfId="0" applyFont="true" applyBorder="true" applyAlignment="true" applyProtection="false">
      <alignment horizontal="center" vertical="bottom" textRotation="0" wrapText="false" indent="0" shrinkToFit="false"/>
      <protection locked="true" hidden="false"/>
    </xf>
    <xf numFmtId="164" fontId="37" fillId="2" borderId="7" xfId="0" applyFont="true" applyBorder="true" applyAlignment="true" applyProtection="false">
      <alignment horizontal="center" vertical="bottom" textRotation="0" wrapText="false" indent="0" shrinkToFit="false"/>
      <protection locked="true" hidden="false"/>
    </xf>
    <xf numFmtId="164" fontId="37" fillId="2" borderId="1" xfId="0" applyFont="true" applyBorder="true" applyAlignment="true" applyProtection="false">
      <alignment horizontal="center" vertical="bottom" textRotation="0" wrapText="false" indent="0" shrinkToFit="false"/>
      <protection locked="true" hidden="false"/>
    </xf>
    <xf numFmtId="164" fontId="43" fillId="0" borderId="0" xfId="0" applyFont="true" applyBorder="false" applyAlignment="true" applyProtection="false">
      <alignment horizontal="center" vertical="bottom" textRotation="0" wrapText="false" indent="0" shrinkToFit="false"/>
      <protection locked="true" hidden="false"/>
    </xf>
    <xf numFmtId="175" fontId="5" fillId="2" borderId="1" xfId="0" applyFont="true" applyBorder="true" applyAlignment="true" applyProtection="false">
      <alignment horizontal="general" vertical="center" textRotation="0" wrapText="false" indent="0" shrinkToFit="false"/>
      <protection locked="true" hidden="false"/>
    </xf>
    <xf numFmtId="176" fontId="12" fillId="2" borderId="3" xfId="0" applyFont="true" applyBorder="true" applyAlignment="true" applyProtection="false">
      <alignment horizontal="right" vertical="center" textRotation="0" wrapText="false" indent="0" shrinkToFit="false"/>
      <protection locked="true" hidden="false"/>
    </xf>
    <xf numFmtId="176" fontId="12" fillId="2" borderId="0" xfId="0" applyFont="true" applyBorder="true" applyAlignment="true" applyProtection="false">
      <alignment horizontal="right" vertical="center" textRotation="0" wrapText="false" indent="0" shrinkToFit="false"/>
      <protection locked="true" hidden="false"/>
    </xf>
    <xf numFmtId="176" fontId="12" fillId="2" borderId="7" xfId="0" applyFont="true" applyBorder="true" applyAlignment="true" applyProtection="false">
      <alignment horizontal="right" vertical="center" textRotation="0" wrapText="false" indent="0" shrinkToFit="false"/>
      <protection locked="true" hidden="false"/>
    </xf>
    <xf numFmtId="176" fontId="12" fillId="21" borderId="1" xfId="0" applyFont="true" applyBorder="true" applyAlignment="true" applyProtection="false">
      <alignment horizontal="right" vertical="center" textRotation="0" wrapText="false" indent="0" shrinkToFit="false"/>
      <protection locked="true" hidden="false"/>
    </xf>
    <xf numFmtId="176" fontId="12" fillId="13" borderId="1" xfId="0" applyFont="true" applyBorder="true" applyAlignment="true" applyProtection="false">
      <alignment horizontal="right" vertical="center" textRotation="0" wrapText="false" indent="0" shrinkToFit="false"/>
      <protection locked="true" hidden="false"/>
    </xf>
    <xf numFmtId="176" fontId="44" fillId="2" borderId="0" xfId="0" applyFont="true" applyBorder="true" applyAlignment="true" applyProtection="false">
      <alignment horizontal="right" vertical="center" textRotation="0" wrapText="false" indent="0" shrinkToFit="false"/>
      <protection locked="true" hidden="false"/>
    </xf>
    <xf numFmtId="176" fontId="5" fillId="21" borderId="1" xfId="0" applyFont="true" applyBorder="true" applyAlignment="true" applyProtection="false">
      <alignment horizontal="right" vertical="center" textRotation="0" wrapText="false" indent="0" shrinkToFit="false"/>
      <protection locked="true" hidden="false"/>
    </xf>
    <xf numFmtId="166" fontId="12" fillId="2" borderId="3" xfId="0" applyFont="true" applyBorder="true" applyAlignment="true" applyProtection="false">
      <alignment horizontal="right" vertical="center" textRotation="0" wrapText="false" indent="0" shrinkToFit="false"/>
      <protection locked="true" hidden="false"/>
    </xf>
    <xf numFmtId="166" fontId="12" fillId="2" borderId="0" xfId="0" applyFont="true" applyBorder="true" applyAlignment="true" applyProtection="false">
      <alignment horizontal="right" vertical="center" textRotation="0" wrapText="false" indent="0" shrinkToFit="false"/>
      <protection locked="true" hidden="false"/>
    </xf>
    <xf numFmtId="176" fontId="5" fillId="2" borderId="1" xfId="0" applyFont="true" applyBorder="true" applyAlignment="true" applyProtection="false">
      <alignment horizontal="right" vertical="center" textRotation="0" wrapText="false" indent="0" shrinkToFit="false"/>
      <protection locked="true" hidden="false"/>
    </xf>
    <xf numFmtId="166" fontId="32" fillId="2" borderId="7" xfId="0" applyFont="true" applyBorder="true" applyAlignment="true" applyProtection="false">
      <alignment horizontal="right" vertical="bottom" textRotation="0" wrapText="false" indent="0" shrinkToFit="false"/>
      <protection locked="true" hidden="false"/>
    </xf>
    <xf numFmtId="166" fontId="5" fillId="2" borderId="0" xfId="0" applyFont="true" applyBorder="false" applyAlignment="false" applyProtection="false">
      <alignment horizontal="general" vertical="bottom" textRotation="0" wrapText="false" indent="0" shrinkToFit="false"/>
      <protection locked="true" hidden="false"/>
    </xf>
    <xf numFmtId="166" fontId="14" fillId="2" borderId="1" xfId="0" applyFont="true" applyBorder="true" applyAlignment="true" applyProtection="false">
      <alignment horizontal="general" vertical="center" textRotation="0" wrapText="false" indent="0" shrinkToFit="false"/>
      <protection locked="true" hidden="false"/>
    </xf>
    <xf numFmtId="166" fontId="5" fillId="2" borderId="1" xfId="0" applyFont="true" applyBorder="true" applyAlignment="true" applyProtection="false">
      <alignment horizontal="general" vertical="center" textRotation="0" wrapText="false" indent="0" shrinkToFit="false"/>
      <protection locked="true" hidden="false"/>
    </xf>
    <xf numFmtId="166" fontId="5" fillId="2" borderId="3" xfId="0" applyFont="true" applyBorder="true" applyAlignment="false" applyProtection="false">
      <alignment horizontal="general" vertical="bottom" textRotation="0" wrapText="false" indent="0" shrinkToFit="false"/>
      <protection locked="true" hidden="false"/>
    </xf>
    <xf numFmtId="166" fontId="12" fillId="2" borderId="0" xfId="0" applyFont="true" applyBorder="true" applyAlignment="true" applyProtection="false">
      <alignment horizontal="general" vertical="bottom" textRotation="0" wrapText="false" indent="0" shrinkToFit="false"/>
      <protection locked="true" hidden="false"/>
    </xf>
    <xf numFmtId="166" fontId="5" fillId="0" borderId="1" xfId="0" applyFont="true" applyBorder="true" applyAlignment="false" applyProtection="false">
      <alignment horizontal="general" vertical="bottom" textRotation="0" wrapText="false" indent="0" shrinkToFit="false"/>
      <protection locked="true" hidden="false"/>
    </xf>
    <xf numFmtId="166" fontId="37" fillId="2" borderId="0" xfId="0" applyFont="true" applyBorder="true" applyAlignment="true" applyProtection="false">
      <alignment horizontal="right" vertical="center" textRotation="0" wrapText="false" indent="0" shrinkToFit="false"/>
      <protection locked="true" hidden="false"/>
    </xf>
    <xf numFmtId="166" fontId="37" fillId="2" borderId="7" xfId="0" applyFont="true" applyBorder="true" applyAlignment="true" applyProtection="false">
      <alignment horizontal="right" vertical="center" textRotation="0" wrapText="false" indent="0" shrinkToFit="false"/>
      <protection locked="true" hidden="false"/>
    </xf>
    <xf numFmtId="166" fontId="5" fillId="2" borderId="0" xfId="0" applyFont="true" applyBorder="true" applyAlignment="false" applyProtection="false">
      <alignment horizontal="general" vertical="bottom" textRotation="0" wrapText="false" indent="0" shrinkToFit="false"/>
      <protection locked="true" hidden="false"/>
    </xf>
    <xf numFmtId="176" fontId="14" fillId="13" borderId="1" xfId="0" applyFont="true" applyBorder="true" applyAlignment="true" applyProtection="false">
      <alignment horizontal="right" vertical="bottom" textRotation="0" wrapText="false" indent="0" shrinkToFit="false"/>
      <protection locked="true" hidden="false"/>
    </xf>
    <xf numFmtId="166" fontId="10" fillId="0" borderId="0" xfId="0" applyFont="true" applyBorder="false" applyAlignment="false" applyProtection="false">
      <alignment horizontal="general" vertical="bottom" textRotation="0" wrapText="false" indent="0" shrinkToFit="false"/>
      <protection locked="true" hidden="false"/>
    </xf>
    <xf numFmtId="166" fontId="0" fillId="0" borderId="0" xfId="0" applyFont="false" applyBorder="false" applyAlignment="false" applyProtection="false">
      <alignment horizontal="general" vertical="bottom" textRotation="0" wrapText="false" indent="0" shrinkToFit="false"/>
      <protection locked="true" hidden="false"/>
    </xf>
    <xf numFmtId="164" fontId="12" fillId="2" borderId="0" xfId="0" applyFont="true" applyBorder="false" applyAlignment="false" applyProtection="false">
      <alignment horizontal="general" vertical="bottom" textRotation="0" wrapText="false" indent="0" shrinkToFit="false"/>
      <protection locked="true" hidden="false"/>
    </xf>
    <xf numFmtId="175" fontId="12" fillId="22" borderId="11" xfId="0" applyFont="true" applyBorder="true" applyAlignment="true" applyProtection="false">
      <alignment horizontal="general" vertical="center" textRotation="0" wrapText="false" indent="0" shrinkToFit="false"/>
      <protection locked="true" hidden="false"/>
    </xf>
    <xf numFmtId="168" fontId="12" fillId="2" borderId="0" xfId="0" applyFont="true" applyBorder="true" applyAlignment="true" applyProtection="false">
      <alignment horizontal="general" vertical="center" textRotation="0" wrapText="false" indent="0" shrinkToFit="false"/>
      <protection locked="true" hidden="false"/>
    </xf>
    <xf numFmtId="166" fontId="12" fillId="22" borderId="1" xfId="0" applyFont="true" applyBorder="true" applyAlignment="true" applyProtection="false">
      <alignment horizontal="right" vertical="center" textRotation="0" wrapText="false" indent="0" shrinkToFit="false"/>
      <protection locked="tru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64" fontId="35" fillId="0" borderId="0" xfId="0" applyFont="true" applyBorder="false" applyAlignment="false" applyProtection="false">
      <alignment horizontal="general" vertical="bottom" textRotation="0" wrapText="false" indent="0" shrinkToFit="false"/>
      <protection locked="true" hidden="false"/>
    </xf>
    <xf numFmtId="166" fontId="37" fillId="2" borderId="0" xfId="0" applyFont="true" applyBorder="false" applyAlignment="false" applyProtection="false">
      <alignment horizontal="general" vertical="bottom" textRotation="0" wrapText="false" indent="0" shrinkToFit="false"/>
      <protection locked="true" hidden="false"/>
    </xf>
    <xf numFmtId="166" fontId="37" fillId="2" borderId="1" xfId="0" applyFont="true" applyBorder="true" applyAlignment="true" applyProtection="false">
      <alignment horizontal="left" vertical="center" textRotation="0" wrapText="false" indent="0" shrinkToFit="false"/>
      <protection locked="true" hidden="false"/>
    </xf>
    <xf numFmtId="166" fontId="37" fillId="2" borderId="3" xfId="0" applyFont="true" applyBorder="true" applyAlignment="true" applyProtection="false">
      <alignment horizontal="right" vertical="center" textRotation="0" wrapText="false" indent="0" shrinkToFit="false"/>
      <protection locked="true" hidden="false"/>
    </xf>
    <xf numFmtId="166" fontId="37" fillId="2" borderId="0" xfId="0" applyFont="true" applyBorder="true" applyAlignment="true" applyProtection="false">
      <alignment horizontal="left" vertical="center" textRotation="0" wrapText="false" indent="0" shrinkToFit="false"/>
      <protection locked="true" hidden="false"/>
    </xf>
    <xf numFmtId="166" fontId="37" fillId="2" borderId="1" xfId="0" applyFont="true" applyBorder="true" applyAlignment="true" applyProtection="false">
      <alignment horizontal="right" vertical="center" textRotation="0" wrapText="false" indent="0" shrinkToFit="false"/>
      <protection locked="true" hidden="false"/>
    </xf>
    <xf numFmtId="166" fontId="42" fillId="2" borderId="0" xfId="0" applyFont="true" applyBorder="true" applyAlignment="true" applyProtection="false">
      <alignment horizontal="right" vertical="center" textRotation="0" wrapText="false" indent="0" shrinkToFit="false"/>
      <protection locked="true" hidden="false"/>
    </xf>
    <xf numFmtId="166" fontId="14" fillId="20" borderId="1" xfId="0" applyFont="true" applyBorder="true" applyAlignment="true" applyProtection="false">
      <alignment horizontal="right" vertical="center" textRotation="0" wrapText="false" indent="0" shrinkToFit="false"/>
      <protection locked="true" hidden="false"/>
    </xf>
    <xf numFmtId="166" fontId="14" fillId="21" borderId="1" xfId="0" applyFont="true" applyBorder="true" applyAlignment="true" applyProtection="false">
      <alignment horizontal="right" vertical="center" textRotation="0" wrapText="false" indent="0" shrinkToFit="false"/>
      <protection locked="true" hidden="false"/>
    </xf>
    <xf numFmtId="166" fontId="41" fillId="0" borderId="0" xfId="0" applyFont="true" applyBorder="false" applyAlignment="false" applyProtection="false">
      <alignment horizontal="general" vertical="bottom" textRotation="0" wrapText="false" indent="0" shrinkToFit="false"/>
      <protection locked="true" hidden="false"/>
    </xf>
    <xf numFmtId="176" fontId="5" fillId="2" borderId="0" xfId="0" applyFont="true" applyBorder="true" applyAlignment="true" applyProtection="false">
      <alignment horizontal="right" vertical="center" textRotation="0" wrapText="false" indent="0" shrinkToFit="false"/>
      <protection locked="true" hidden="false"/>
    </xf>
    <xf numFmtId="176" fontId="5" fillId="10" borderId="1" xfId="0" applyFont="true" applyBorder="true" applyAlignment="true" applyProtection="false">
      <alignment horizontal="right" vertical="center" textRotation="0" wrapText="false" indent="0" shrinkToFit="false"/>
      <protection locked="true" hidden="false"/>
    </xf>
    <xf numFmtId="175" fontId="37" fillId="2" borderId="11" xfId="0" applyFont="true" applyBorder="true" applyAlignment="true" applyProtection="false">
      <alignment horizontal="general" vertical="center" textRotation="0" wrapText="false" indent="0" shrinkToFit="false"/>
      <protection locked="true" hidden="false"/>
    </xf>
    <xf numFmtId="168" fontId="37" fillId="2" borderId="1" xfId="0" applyFont="true" applyBorder="true" applyAlignment="true" applyProtection="false">
      <alignment horizontal="general" vertical="center" textRotation="0" wrapText="false" indent="0" shrinkToFit="false"/>
      <protection locked="true" hidden="false"/>
    </xf>
    <xf numFmtId="176" fontId="37" fillId="2" borderId="3" xfId="0" applyFont="true" applyBorder="true" applyAlignment="true" applyProtection="false">
      <alignment horizontal="right" vertical="center" textRotation="0" wrapText="false" indent="0" shrinkToFit="false"/>
      <protection locked="true" hidden="false"/>
    </xf>
    <xf numFmtId="168" fontId="37" fillId="2" borderId="0" xfId="0" applyFont="true" applyBorder="true" applyAlignment="true" applyProtection="false">
      <alignment horizontal="general" vertical="center" textRotation="0" wrapText="false" indent="0" shrinkToFit="false"/>
      <protection locked="true" hidden="false"/>
    </xf>
    <xf numFmtId="176" fontId="37" fillId="2" borderId="0" xfId="0" applyFont="true" applyBorder="true" applyAlignment="true" applyProtection="false">
      <alignment horizontal="right" vertical="center" textRotation="0" wrapText="false" indent="0" shrinkToFit="false"/>
      <protection locked="true" hidden="false"/>
    </xf>
    <xf numFmtId="176" fontId="37" fillId="2" borderId="7" xfId="0" applyFont="true" applyBorder="true" applyAlignment="true" applyProtection="false">
      <alignment horizontal="right" vertical="center" textRotation="0" wrapText="false" indent="0" shrinkToFit="false"/>
      <protection locked="true" hidden="false"/>
    </xf>
    <xf numFmtId="176" fontId="14" fillId="20" borderId="1" xfId="0" applyFont="true" applyBorder="true" applyAlignment="true" applyProtection="false">
      <alignment horizontal="right" vertical="center" textRotation="0" wrapText="false" indent="0" shrinkToFit="false"/>
      <protection locked="true" hidden="false"/>
    </xf>
    <xf numFmtId="176" fontId="14" fillId="10" borderId="1" xfId="0" applyFont="true" applyBorder="true" applyAlignment="true" applyProtection="false">
      <alignment horizontal="right" vertical="center" textRotation="0" wrapText="false" indent="0" shrinkToFit="false"/>
      <protection locked="true" hidden="false"/>
    </xf>
    <xf numFmtId="168" fontId="5" fillId="2" borderId="1" xfId="0" applyFont="true" applyBorder="true" applyAlignment="true" applyProtection="false">
      <alignment horizontal="general" vertical="center" textRotation="0" wrapText="false" indent="0" shrinkToFit="false"/>
      <protection locked="true" hidden="false"/>
    </xf>
    <xf numFmtId="168" fontId="5" fillId="2" borderId="0" xfId="0" applyFont="true" applyBorder="true" applyAlignment="true" applyProtection="false">
      <alignment horizontal="general" vertical="center" textRotation="0" wrapText="false" indent="0" shrinkToFit="false"/>
      <protection locked="true" hidden="false"/>
    </xf>
    <xf numFmtId="166" fontId="5" fillId="2" borderId="0" xfId="0" applyFont="true" applyBorder="true" applyAlignment="true" applyProtection="false">
      <alignment horizontal="right" vertical="center" textRotation="0" wrapText="false" indent="0" shrinkToFit="false"/>
      <protection locked="true" hidden="false"/>
    </xf>
    <xf numFmtId="176" fontId="5" fillId="13" borderId="1" xfId="0" applyFont="true" applyBorder="true" applyAlignment="true" applyProtection="false">
      <alignment horizontal="right" vertical="center" textRotation="0" wrapText="false" indent="0" shrinkToFit="false"/>
      <protection locked="true" hidden="false"/>
    </xf>
    <xf numFmtId="176" fontId="5" fillId="14" borderId="1" xfId="0" applyFont="true" applyBorder="true" applyAlignment="true" applyProtection="false">
      <alignment horizontal="right" vertical="center" textRotation="0" wrapText="false" indent="0" shrinkToFit="false"/>
      <protection locked="true" hidden="false"/>
    </xf>
    <xf numFmtId="168" fontId="12" fillId="22" borderId="1" xfId="0" applyFont="true" applyBorder="true" applyAlignment="true" applyProtection="false">
      <alignment horizontal="general" vertical="center" textRotation="0" wrapText="false" indent="0" shrinkToFit="false"/>
      <protection locked="true" hidden="false"/>
    </xf>
    <xf numFmtId="166" fontId="12" fillId="23" borderId="1" xfId="0" applyFont="true" applyBorder="true" applyAlignment="true" applyProtection="false">
      <alignment horizontal="right" vertical="center" textRotation="0" wrapText="false" indent="0" shrinkToFit="false"/>
      <protection locked="true" hidden="false"/>
    </xf>
    <xf numFmtId="166" fontId="12" fillId="13" borderId="1" xfId="0" applyFont="true" applyBorder="true" applyAlignment="true" applyProtection="false">
      <alignment horizontal="right" vertical="center" textRotation="0" wrapText="false" indent="0" shrinkToFit="false"/>
      <protection locked="true" hidden="false"/>
    </xf>
    <xf numFmtId="168" fontId="37" fillId="2" borderId="11" xfId="0" applyFont="true" applyBorder="true" applyAlignment="true" applyProtection="false">
      <alignment horizontal="general" vertical="center" textRotation="0" wrapText="false" indent="0" shrinkToFit="false"/>
      <protection locked="true" hidden="false"/>
    </xf>
    <xf numFmtId="178" fontId="37" fillId="2" borderId="3" xfId="0" applyFont="true" applyBorder="true" applyAlignment="false" applyProtection="false">
      <alignment horizontal="general" vertical="bottom" textRotation="0" wrapText="false" indent="0" shrinkToFit="false"/>
      <protection locked="true" hidden="false"/>
    </xf>
    <xf numFmtId="178" fontId="37" fillId="2" borderId="0" xfId="0" applyFont="true" applyBorder="false" applyAlignment="false" applyProtection="false">
      <alignment horizontal="general" vertical="bottom" textRotation="0" wrapText="false" indent="0" shrinkToFit="false"/>
      <protection locked="true" hidden="false"/>
    </xf>
    <xf numFmtId="178" fontId="37" fillId="2" borderId="1" xfId="0" applyFont="true" applyBorder="true" applyAlignment="false" applyProtection="false">
      <alignment horizontal="general" vertical="bottom" textRotation="0" wrapText="false" indent="0" shrinkToFit="false"/>
      <protection locked="true" hidden="false"/>
    </xf>
    <xf numFmtId="178" fontId="37" fillId="2" borderId="0" xfId="0" applyFont="true" applyBorder="true" applyAlignment="false" applyProtection="false">
      <alignment horizontal="general" vertical="bottom" textRotation="0" wrapText="false" indent="0" shrinkToFit="false"/>
      <protection locked="true" hidden="false"/>
    </xf>
    <xf numFmtId="178" fontId="37" fillId="2" borderId="7" xfId="0" applyFont="true" applyBorder="true" applyAlignment="false" applyProtection="false">
      <alignment horizontal="general" vertical="bottom" textRotation="0" wrapText="false" indent="0" shrinkToFit="false"/>
      <protection locked="true" hidden="false"/>
    </xf>
    <xf numFmtId="178" fontId="36" fillId="24" borderId="1" xfId="0" applyFont="true" applyBorder="true" applyAlignment="false" applyProtection="false">
      <alignment horizontal="general" vertical="bottom" textRotation="0" wrapText="false" indent="0" shrinkToFit="false"/>
      <protection locked="true" hidden="false"/>
    </xf>
    <xf numFmtId="178" fontId="36" fillId="14" borderId="1" xfId="0" applyFont="true" applyBorder="true" applyAlignment="false" applyProtection="false">
      <alignment horizontal="general" vertical="bottom" textRotation="0" wrapText="false" indent="0" shrinkToFit="false"/>
      <protection locked="true" hidden="false"/>
    </xf>
    <xf numFmtId="168" fontId="12" fillId="22" borderId="11" xfId="0" applyFont="true" applyBorder="true" applyAlignment="true" applyProtection="false">
      <alignment horizontal="general" vertical="center" textRotation="0" wrapText="false" indent="0" shrinkToFit="false"/>
      <protection locked="true" hidden="false"/>
    </xf>
    <xf numFmtId="179" fontId="12" fillId="22" borderId="1" xfId="0" applyFont="true" applyBorder="true" applyAlignment="true" applyProtection="false">
      <alignment horizontal="right" vertical="center" textRotation="0" wrapText="false" indent="0" shrinkToFit="false"/>
      <protection locked="true" hidden="false"/>
    </xf>
    <xf numFmtId="179" fontId="12" fillId="2" borderId="0" xfId="0" applyFont="true" applyBorder="true" applyAlignment="true" applyProtection="false">
      <alignment horizontal="right" vertical="center" textRotation="0" wrapText="false" indent="0" shrinkToFit="false"/>
      <protection locked="true" hidden="false"/>
    </xf>
    <xf numFmtId="179" fontId="12" fillId="2" borderId="1" xfId="0" applyFont="true" applyBorder="true" applyAlignment="true" applyProtection="false">
      <alignment horizontal="right" vertical="center" textRotation="0" wrapText="false" indent="0" shrinkToFit="false"/>
      <protection locked="true" hidden="false"/>
    </xf>
    <xf numFmtId="179" fontId="12" fillId="21" borderId="1" xfId="0" applyFont="true" applyBorder="true" applyAlignment="true" applyProtection="false">
      <alignment horizontal="right" vertical="center" textRotation="0" wrapText="false" indent="0" shrinkToFit="false"/>
      <protection locked="true" hidden="false"/>
    </xf>
    <xf numFmtId="179" fontId="12" fillId="22" borderId="11" xfId="0" applyFont="true" applyBorder="true" applyAlignment="true" applyProtection="false">
      <alignment horizontal="general" vertical="center" textRotation="0" wrapText="false" indent="0" shrinkToFit="false"/>
      <protection locked="true" hidden="false"/>
    </xf>
    <xf numFmtId="179" fontId="16" fillId="22" borderId="11" xfId="0" applyFont="true" applyBorder="true" applyAlignment="true" applyProtection="false">
      <alignment horizontal="general" vertical="center" textRotation="0" wrapText="false" indent="0" shrinkToFit="false"/>
      <protection locked="true" hidden="false"/>
    </xf>
    <xf numFmtId="179" fontId="16" fillId="22" borderId="1" xfId="0" applyFont="true" applyBorder="true" applyAlignment="true" applyProtection="false">
      <alignment horizontal="general" vertical="center" textRotation="0" wrapText="false" indent="0" shrinkToFit="false"/>
      <protection locked="true" hidden="false"/>
    </xf>
    <xf numFmtId="179" fontId="16" fillId="2" borderId="0" xfId="0" applyFont="true" applyBorder="true" applyAlignment="true" applyProtection="false">
      <alignment horizontal="general" vertical="center" textRotation="0" wrapText="false" indent="0" shrinkToFit="false"/>
      <protection locked="true" hidden="false"/>
    </xf>
    <xf numFmtId="164" fontId="40" fillId="2" borderId="0" xfId="0" applyFont="true" applyBorder="false" applyAlignment="false" applyProtection="false">
      <alignment horizontal="general" vertical="bottom" textRotation="0" wrapText="false" indent="0" shrinkToFit="false"/>
      <protection locked="true" hidden="false"/>
    </xf>
    <xf numFmtId="168" fontId="37" fillId="5" borderId="11" xfId="0" applyFont="true" applyBorder="true" applyAlignment="true" applyProtection="false">
      <alignment horizontal="general" vertical="center" textRotation="0" wrapText="false" indent="0" shrinkToFit="false"/>
      <protection locked="true" hidden="false"/>
    </xf>
    <xf numFmtId="168" fontId="37" fillId="5" borderId="1" xfId="0" applyFont="true" applyBorder="true" applyAlignment="true" applyProtection="false">
      <alignment horizontal="general" vertical="center" textRotation="0" wrapText="false" indent="0" shrinkToFit="false"/>
      <protection locked="true" hidden="false"/>
    </xf>
    <xf numFmtId="179" fontId="37" fillId="5" borderId="1" xfId="0" applyFont="true" applyBorder="true" applyAlignment="true" applyProtection="false">
      <alignment horizontal="right" vertical="center" textRotation="0" wrapText="false" indent="0" shrinkToFit="false"/>
      <protection locked="true" hidden="false"/>
    </xf>
    <xf numFmtId="179" fontId="40" fillId="5" borderId="1" xfId="0" applyFont="true" applyBorder="true" applyAlignment="true" applyProtection="false">
      <alignment horizontal="right" vertical="center" textRotation="0" wrapText="false" indent="0" shrinkToFit="false"/>
      <protection locked="true" hidden="false"/>
    </xf>
    <xf numFmtId="179" fontId="40" fillId="2" borderId="0" xfId="0" applyFont="true" applyBorder="true" applyAlignment="true" applyProtection="false">
      <alignment horizontal="right" vertical="center" textRotation="0" wrapText="false" indent="0" shrinkToFit="false"/>
      <protection locked="true" hidden="false"/>
    </xf>
    <xf numFmtId="179" fontId="12" fillId="20" borderId="1" xfId="0" applyFont="true" applyBorder="true" applyAlignment="true" applyProtection="false">
      <alignment horizontal="right" vertical="center" textRotation="0" wrapText="false" indent="0" shrinkToFit="false"/>
      <protection locked="true" hidden="false"/>
    </xf>
    <xf numFmtId="168" fontId="14" fillId="13" borderId="1" xfId="0" applyFont="true" applyBorder="true" applyAlignment="true" applyProtection="false">
      <alignment horizontal="general" vertical="center" textRotation="0" wrapText="false" indent="0" shrinkToFit="false"/>
      <protection locked="true" hidden="false"/>
    </xf>
    <xf numFmtId="164" fontId="45" fillId="0" borderId="0" xfId="0" applyFont="true" applyBorder="false" applyAlignment="false" applyProtection="false">
      <alignment horizontal="general" vertical="bottom" textRotation="0" wrapText="false" indent="0" shrinkToFit="false"/>
      <protection locked="true" hidden="false"/>
    </xf>
    <xf numFmtId="179" fontId="37" fillId="2" borderId="0" xfId="0" applyFont="true" applyBorder="true" applyAlignment="true" applyProtection="false">
      <alignment horizontal="right" vertical="center" textRotation="0" wrapText="false" indent="0" shrinkToFit="false"/>
      <protection locked="true" hidden="false"/>
    </xf>
    <xf numFmtId="179" fontId="37" fillId="2" borderId="7" xfId="0" applyFont="true" applyBorder="true" applyAlignment="true" applyProtection="false">
      <alignment horizontal="right" vertical="center" textRotation="0" wrapText="false" indent="0" shrinkToFit="false"/>
      <protection locked="true" hidden="false"/>
    </xf>
    <xf numFmtId="179" fontId="14" fillId="20" borderId="1" xfId="0" applyFont="true" applyBorder="true" applyAlignment="true" applyProtection="false">
      <alignment horizontal="right" vertical="center" textRotation="0" wrapText="false" indent="0" shrinkToFit="false"/>
      <protection locked="true" hidden="false"/>
    </xf>
    <xf numFmtId="179" fontId="37" fillId="2" borderId="1" xfId="0" applyFont="true" applyBorder="true" applyAlignment="true" applyProtection="false">
      <alignment horizontal="right" vertical="center" textRotation="0" wrapText="false" indent="0" shrinkToFit="false"/>
      <protection locked="true" hidden="false"/>
    </xf>
    <xf numFmtId="179" fontId="14" fillId="13" borderId="1" xfId="0" applyFont="true" applyBorder="true" applyAlignment="true" applyProtection="false">
      <alignment horizontal="right" vertical="center" textRotation="0" wrapText="false" indent="0" shrinkToFit="false"/>
      <protection locked="true" hidden="false"/>
    </xf>
    <xf numFmtId="179" fontId="14" fillId="10" borderId="1" xfId="0" applyFont="true" applyBorder="true" applyAlignment="true" applyProtection="false">
      <alignment horizontal="right" vertical="center" textRotation="0" wrapText="false" indent="0" shrinkToFit="false"/>
      <protection locked="true" hidden="false"/>
    </xf>
    <xf numFmtId="179" fontId="37" fillId="2" borderId="3" xfId="0" applyFont="true" applyBorder="true" applyAlignment="true" applyProtection="false">
      <alignment horizontal="right" vertical="center" textRotation="0" wrapText="false" indent="0" shrinkToFit="false"/>
      <protection locked="true" hidden="false"/>
    </xf>
    <xf numFmtId="179" fontId="12" fillId="10" borderId="1" xfId="0" applyFont="true" applyBorder="true" applyAlignment="true" applyProtection="false">
      <alignment horizontal="right" vertical="center" textRotation="0" wrapText="false" indent="0" shrinkToFit="false"/>
      <protection locked="true" hidden="false"/>
    </xf>
    <xf numFmtId="179" fontId="12" fillId="14" borderId="1" xfId="0" applyFont="true" applyBorder="true" applyAlignment="true" applyProtection="false">
      <alignment horizontal="right" vertical="center" textRotation="0" wrapText="false" indent="0" shrinkToFit="false"/>
      <protection locked="true" hidden="false"/>
    </xf>
    <xf numFmtId="179" fontId="12" fillId="22" borderId="1" xfId="0" applyFont="true" applyBorder="true" applyAlignment="true" applyProtection="false">
      <alignment horizontal="left" vertical="center" textRotation="0" wrapText="false" indent="0" shrinkToFit="false"/>
      <protection locked="true" hidden="false"/>
    </xf>
    <xf numFmtId="179" fontId="14" fillId="14" borderId="1" xfId="0" applyFont="true" applyBorder="true" applyAlignment="true" applyProtection="false">
      <alignment horizontal="right" vertical="center" textRotation="0" wrapText="false" indent="0" shrinkToFit="false"/>
      <protection locked="true" hidden="false"/>
    </xf>
    <xf numFmtId="179" fontId="14" fillId="23" borderId="1" xfId="0" applyFont="true" applyBorder="true" applyAlignment="true" applyProtection="false">
      <alignment horizontal="right" vertical="center" textRotation="0" wrapText="false" indent="0" shrinkToFit="false"/>
      <protection locked="true" hidden="false"/>
    </xf>
    <xf numFmtId="164" fontId="5" fillId="2" borderId="0" xfId="0" applyFont="true" applyBorder="false" applyAlignment="true" applyProtection="false">
      <alignment horizontal="general" vertical="bottom" textRotation="0" wrapText="false" indent="0" shrinkToFit="false"/>
      <protection locked="true" hidden="false"/>
    </xf>
    <xf numFmtId="164" fontId="5" fillId="2" borderId="0" xfId="0" applyFont="true" applyBorder="true" applyAlignment="true" applyProtection="false">
      <alignment horizontal="general" vertical="bottom" textRotation="0" wrapText="false" indent="0" shrinkToFit="false"/>
      <protection locked="true" hidden="false"/>
    </xf>
    <xf numFmtId="164" fontId="5" fillId="2" borderId="3" xfId="0" applyFont="true" applyBorder="true" applyAlignment="true" applyProtection="false">
      <alignment horizontal="right" vertical="bottom" textRotation="0" wrapText="false" indent="0" shrinkToFit="false"/>
      <protection locked="true" hidden="false"/>
    </xf>
    <xf numFmtId="168" fontId="16" fillId="22" borderId="1" xfId="0" applyFont="true" applyBorder="true" applyAlignment="true" applyProtection="false">
      <alignment horizontal="general" vertical="center" textRotation="0" wrapText="false" indent="0" shrinkToFit="false"/>
      <protection locked="true" hidden="false"/>
    </xf>
    <xf numFmtId="166" fontId="12" fillId="24" borderId="1" xfId="0" applyFont="true" applyBorder="true" applyAlignment="true" applyProtection="false">
      <alignment horizontal="right" vertical="center" textRotation="0" wrapText="false" indent="0" shrinkToFit="false"/>
      <protection locked="true" hidden="false"/>
    </xf>
    <xf numFmtId="168" fontId="44" fillId="2" borderId="1" xfId="0" applyFont="true" applyBorder="true" applyAlignment="true" applyProtection="false">
      <alignment horizontal="general" vertical="center" textRotation="0" wrapText="false" indent="0" shrinkToFit="false"/>
      <protection locked="true" hidden="false"/>
    </xf>
    <xf numFmtId="176" fontId="44" fillId="2" borderId="1" xfId="0" applyFont="true" applyBorder="true" applyAlignment="true" applyProtection="false">
      <alignment horizontal="general" vertical="center" textRotation="0" wrapText="false" indent="0" shrinkToFit="false"/>
      <protection locked="true" hidden="false"/>
    </xf>
    <xf numFmtId="176" fontId="44" fillId="2" borderId="0" xfId="0" applyFont="true" applyBorder="true" applyAlignment="true" applyProtection="false">
      <alignment horizontal="general" vertical="center" textRotation="0" wrapText="false" indent="0" shrinkToFit="false"/>
      <protection locked="true" hidden="false"/>
    </xf>
    <xf numFmtId="166" fontId="44" fillId="2" borderId="1" xfId="0" applyFont="true" applyBorder="true" applyAlignment="true" applyProtection="false">
      <alignment horizontal="right" vertical="center" textRotation="0" wrapText="false" indent="0" shrinkToFit="false"/>
      <protection locked="true" hidden="false"/>
    </xf>
    <xf numFmtId="166" fontId="44" fillId="2" borderId="0" xfId="0" applyFont="true" applyBorder="true" applyAlignment="true" applyProtection="false">
      <alignment horizontal="right" vertical="center" textRotation="0" wrapText="false" indent="0" shrinkToFit="false"/>
      <protection locked="true" hidden="false"/>
    </xf>
    <xf numFmtId="166" fontId="5" fillId="25" borderId="1" xfId="0" applyFont="true" applyBorder="true" applyAlignment="true" applyProtection="false">
      <alignment horizontal="right" vertical="center" textRotation="0" wrapText="false" indent="0" shrinkToFit="false"/>
      <protection locked="true" hidden="false"/>
    </xf>
    <xf numFmtId="168" fontId="16" fillId="2" borderId="0" xfId="0" applyFont="true" applyBorder="true" applyAlignment="true" applyProtection="false">
      <alignment horizontal="general" vertical="center" textRotation="0" wrapText="false" indent="0" shrinkToFit="false"/>
      <protection locked="true" hidden="false"/>
    </xf>
    <xf numFmtId="166" fontId="12" fillId="25" borderId="1" xfId="0" applyFont="true" applyBorder="true" applyAlignment="true" applyProtection="false">
      <alignment horizontal="right" vertical="center" textRotation="0" wrapText="false" indent="0" shrinkToFit="false"/>
      <protection locked="true" hidden="false"/>
    </xf>
    <xf numFmtId="180" fontId="12" fillId="25" borderId="1" xfId="0" applyFont="true" applyBorder="true" applyAlignment="true" applyProtection="false">
      <alignment horizontal="right" vertical="center" textRotation="0" wrapText="false" indent="0" shrinkToFit="false"/>
      <protection locked="true" hidden="false"/>
    </xf>
    <xf numFmtId="181" fontId="44" fillId="2" borderId="3" xfId="0" applyFont="true" applyBorder="true" applyAlignment="true" applyProtection="false">
      <alignment horizontal="right" vertical="center" textRotation="0" wrapText="false" indent="0" shrinkToFit="false"/>
      <protection locked="true" hidden="false"/>
    </xf>
    <xf numFmtId="181" fontId="44" fillId="2" borderId="1" xfId="0" applyFont="true" applyBorder="true" applyAlignment="true" applyProtection="false">
      <alignment horizontal="right" vertical="center" textRotation="0" wrapText="false" indent="0" shrinkToFit="false"/>
      <protection locked="true" hidden="false"/>
    </xf>
    <xf numFmtId="181" fontId="44" fillId="2" borderId="0" xfId="0" applyFont="true" applyBorder="true" applyAlignment="true" applyProtection="false">
      <alignment horizontal="right" vertical="center" textRotation="0" wrapText="false" indent="0" shrinkToFit="false"/>
      <protection locked="true" hidden="false"/>
    </xf>
    <xf numFmtId="181" fontId="5" fillId="26" borderId="1" xfId="0" applyFont="true" applyBorder="true" applyAlignment="true" applyProtection="false">
      <alignment horizontal="right" vertical="center" textRotation="0" wrapText="false" indent="0" shrinkToFit="false"/>
      <protection locked="true" hidden="false"/>
    </xf>
    <xf numFmtId="164" fontId="46" fillId="2" borderId="0" xfId="0" applyFont="true" applyBorder="true" applyAlignment="true" applyProtection="false">
      <alignment horizontal="center" vertical="bottom" textRotation="0" wrapText="false" indent="0" shrinkToFit="false"/>
      <protection locked="true" hidden="false"/>
    </xf>
    <xf numFmtId="164" fontId="47" fillId="2" borderId="0" xfId="0" applyFont="true" applyBorder="false" applyAlignment="false" applyProtection="false">
      <alignment horizontal="general" vertical="bottom" textRotation="0" wrapText="false" indent="0" shrinkToFit="false"/>
      <protection locked="true" hidden="false"/>
    </xf>
    <xf numFmtId="164" fontId="47" fillId="2" borderId="5" xfId="0" applyFont="true" applyBorder="true" applyAlignment="false" applyProtection="false">
      <alignment horizontal="general" vertical="bottom" textRotation="0" wrapText="false" indent="0" shrinkToFit="false"/>
      <protection locked="true" hidden="false"/>
    </xf>
    <xf numFmtId="164" fontId="47" fillId="2" borderId="0" xfId="0" applyFont="true" applyBorder="true" applyAlignment="false" applyProtection="false">
      <alignment horizontal="general" vertical="bottom" textRotation="0" wrapText="false" indent="0" shrinkToFit="false"/>
      <protection locked="true" hidden="false"/>
    </xf>
    <xf numFmtId="164" fontId="10" fillId="2" borderId="5" xfId="0" applyFont="true" applyBorder="true" applyAlignment="false" applyProtection="false">
      <alignment horizontal="general" vertical="bottom" textRotation="0" wrapText="false" indent="0" shrinkToFit="false"/>
      <protection locked="true" hidden="false"/>
    </xf>
    <xf numFmtId="164" fontId="10" fillId="2" borderId="4" xfId="0" applyFont="true" applyBorder="true" applyAlignment="false" applyProtection="false">
      <alignment horizontal="general" vertical="bottom" textRotation="0" wrapText="false" indent="0" shrinkToFit="false"/>
      <protection locked="true" hidden="false"/>
    </xf>
    <xf numFmtId="164" fontId="10" fillId="2" borderId="6" xfId="0" applyFont="true" applyBorder="true" applyAlignment="false" applyProtection="false">
      <alignment horizontal="general" vertical="bottom" textRotation="0" wrapText="false" indent="0" shrinkToFit="false"/>
      <protection locked="true" hidden="false"/>
    </xf>
    <xf numFmtId="164" fontId="19" fillId="2" borderId="3" xfId="0" applyFont="true" applyBorder="true" applyAlignment="false" applyProtection="false">
      <alignment horizontal="general" vertical="bottom" textRotation="0" wrapText="false" indent="0" shrinkToFit="false"/>
      <protection locked="true" hidden="false"/>
    </xf>
    <xf numFmtId="164" fontId="48" fillId="2" borderId="3"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48" fillId="2" borderId="0" xfId="0" applyFont="true" applyBorder="false" applyAlignment="false" applyProtection="false">
      <alignment horizontal="general" vertical="bottom" textRotation="0" wrapText="false" indent="0" shrinkToFit="false"/>
      <protection locked="true" hidden="false"/>
    </xf>
    <xf numFmtId="164" fontId="48" fillId="2" borderId="7" xfId="0" applyFont="true" applyBorder="true" applyAlignment="false" applyProtection="false">
      <alignment horizontal="general" vertical="bottom" textRotation="0" wrapText="false" indent="0" shrinkToFit="false"/>
      <protection locked="true" hidden="false"/>
    </xf>
    <xf numFmtId="164" fontId="48" fillId="2" borderId="0" xfId="0" applyFont="true" applyBorder="true" applyAlignment="false" applyProtection="false">
      <alignment horizontal="general" vertical="bottom" textRotation="0" wrapText="false" indent="0" shrinkToFit="false"/>
      <protection locked="true" hidden="false"/>
    </xf>
    <xf numFmtId="164" fontId="19" fillId="2" borderId="11" xfId="0" applyFont="true" applyBorder="true" applyAlignment="true" applyProtection="false">
      <alignment horizontal="center" vertical="bottom" textRotation="0" wrapText="true" indent="0" shrinkToFit="false"/>
      <protection locked="true" hidden="false"/>
    </xf>
    <xf numFmtId="164" fontId="19" fillId="2" borderId="0" xfId="0" applyFont="true" applyBorder="true" applyAlignment="true" applyProtection="false">
      <alignment horizontal="center" vertical="bottom" textRotation="0" wrapText="true" indent="0" shrinkToFit="false"/>
      <protection locked="true" hidden="false"/>
    </xf>
    <xf numFmtId="165" fontId="19" fillId="2" borderId="11" xfId="0" applyFont="true" applyBorder="true" applyAlignment="false" applyProtection="false">
      <alignment horizontal="general" vertical="bottom" textRotation="0" wrapText="false" indent="0" shrinkToFit="false"/>
      <protection locked="true" hidden="false"/>
    </xf>
    <xf numFmtId="165" fontId="19" fillId="2" borderId="13" xfId="0" applyFont="true" applyBorder="true" applyAlignment="false" applyProtection="false">
      <alignment horizontal="general" vertical="bottom" textRotation="0" wrapText="false" indent="0" shrinkToFit="false"/>
      <protection locked="true" hidden="false"/>
    </xf>
    <xf numFmtId="166" fontId="19" fillId="2" borderId="13" xfId="0" applyFont="true" applyBorder="true" applyAlignment="false" applyProtection="false">
      <alignment horizontal="general" vertical="bottom" textRotation="0" wrapText="false" indent="0" shrinkToFit="false"/>
      <protection locked="true" hidden="false"/>
    </xf>
    <xf numFmtId="166" fontId="19" fillId="2" borderId="0" xfId="0" applyFont="true" applyBorder="true" applyAlignment="false" applyProtection="false">
      <alignment horizontal="general" vertical="bottom" textRotation="0" wrapText="false" indent="0" shrinkToFit="false"/>
      <protection locked="true" hidden="false"/>
    </xf>
    <xf numFmtId="164" fontId="19" fillId="2" borderId="12" xfId="0" applyFont="true" applyBorder="true" applyAlignment="false" applyProtection="false">
      <alignment horizontal="general" vertical="bottom" textRotation="0" wrapText="false" indent="0" shrinkToFit="false"/>
      <protection locked="true" hidden="false"/>
    </xf>
    <xf numFmtId="166" fontId="19" fillId="2" borderId="12" xfId="0" applyFont="true" applyBorder="true" applyAlignment="false" applyProtection="false">
      <alignment horizontal="general" vertical="bottom" textRotation="0" wrapText="false" indent="0" shrinkToFit="false"/>
      <protection locked="true" hidden="false"/>
    </xf>
    <xf numFmtId="164" fontId="49" fillId="2" borderId="0" xfId="0" applyFont="true" applyBorder="false" applyAlignment="true" applyProtection="false">
      <alignment horizontal="general" vertical="top" textRotation="0" wrapText="true" indent="0" shrinkToFit="false"/>
      <protection locked="true" hidden="false"/>
    </xf>
    <xf numFmtId="164" fontId="19" fillId="0" borderId="3" xfId="0" applyFont="true" applyBorder="true" applyAlignment="false" applyProtection="false">
      <alignment horizontal="general" vertical="bottom" textRotation="0" wrapText="false" indent="0" shrinkToFit="false"/>
      <protection locked="true" hidden="false"/>
    </xf>
    <xf numFmtId="164" fontId="19" fillId="2" borderId="7" xfId="0" applyFont="true" applyBorder="true" applyAlignment="false" applyProtection="false">
      <alignment horizontal="general" vertical="bottom" textRotation="0" wrapText="false" indent="0" shrinkToFit="false"/>
      <protection locked="true" hidden="false"/>
    </xf>
    <xf numFmtId="164" fontId="48" fillId="0" borderId="3" xfId="0" applyFont="true" applyBorder="true" applyAlignment="false" applyProtection="false">
      <alignment horizontal="general" vertical="bottom" textRotation="0" wrapText="false" indent="0" shrinkToFit="false"/>
      <protection locked="true" hidden="false"/>
    </xf>
    <xf numFmtId="164" fontId="48" fillId="2" borderId="18" xfId="0" applyFont="true" applyBorder="true" applyAlignment="false" applyProtection="false">
      <alignment horizontal="general" vertical="bottom" textRotation="0" wrapText="false" indent="0" shrinkToFit="false"/>
      <protection locked="true" hidden="false"/>
    </xf>
    <xf numFmtId="164" fontId="48" fillId="2" borderId="8" xfId="0" applyFont="true" applyBorder="true" applyAlignment="false" applyProtection="false">
      <alignment horizontal="general" vertical="bottom" textRotation="0" wrapText="false" indent="0" shrinkToFit="false"/>
      <protection locked="true" hidden="false"/>
    </xf>
    <xf numFmtId="164" fontId="48" fillId="2" borderId="9" xfId="0" applyFont="true" applyBorder="true" applyAlignment="false" applyProtection="false">
      <alignment horizontal="general" vertical="bottom" textRotation="0" wrapText="false" indent="0" shrinkToFit="false"/>
      <protection locked="true" hidden="false"/>
    </xf>
    <xf numFmtId="164" fontId="48" fillId="2" borderId="10" xfId="0" applyFont="true" applyBorder="true" applyAlignment="false" applyProtection="false">
      <alignment horizontal="general" vertical="bottom" textRotation="0" wrapText="false" indent="0" shrinkToFit="false"/>
      <protection locked="true" hidden="false"/>
    </xf>
    <xf numFmtId="164" fontId="48" fillId="2" borderId="2" xfId="0" applyFont="true" applyBorder="true" applyAlignment="false" applyProtection="false">
      <alignment horizontal="general" vertical="bottom" textRotation="0" wrapText="false" indent="0" shrinkToFit="false"/>
      <protection locked="true" hidden="false"/>
    </xf>
    <xf numFmtId="173" fontId="9" fillId="2" borderId="3" xfId="0" applyFont="true" applyBorder="true" applyAlignment="false" applyProtection="false">
      <alignment horizontal="general" vertical="bottom" textRotation="0" wrapText="false" indent="0" shrinkToFit="false"/>
      <protection locked="true" hidden="false"/>
    </xf>
    <xf numFmtId="173" fontId="48" fillId="16" borderId="19" xfId="0" applyFont="true" applyBorder="true" applyAlignment="false" applyProtection="false">
      <alignment horizontal="general" vertical="bottom" textRotation="0" wrapText="false" indent="0" shrinkToFit="false"/>
      <protection locked="true" hidden="false"/>
    </xf>
    <xf numFmtId="173" fontId="48" fillId="2" borderId="0" xfId="0" applyFont="true" applyBorder="true" applyAlignment="false" applyProtection="false">
      <alignment horizontal="general" vertical="bottom" textRotation="0" wrapText="false" indent="0" shrinkToFit="false"/>
      <protection locked="true" hidden="false"/>
    </xf>
    <xf numFmtId="173" fontId="48" fillId="17" borderId="2" xfId="0" applyFont="true" applyBorder="true" applyAlignment="false" applyProtection="false">
      <alignment horizontal="general" vertical="bottom" textRotation="0" wrapText="false" indent="0" shrinkToFit="false"/>
      <protection locked="true" hidden="false"/>
    </xf>
    <xf numFmtId="173" fontId="9" fillId="18" borderId="2" xfId="0" applyFont="true" applyBorder="true" applyAlignment="false" applyProtection="false">
      <alignment horizontal="general" vertical="bottom" textRotation="0" wrapText="false" indent="0" shrinkToFit="false"/>
      <protection locked="true" hidden="false"/>
    </xf>
    <xf numFmtId="173" fontId="9" fillId="2" borderId="0" xfId="0" applyFont="true" applyBorder="true" applyAlignment="false" applyProtection="false">
      <alignment horizontal="general" vertical="bottom" textRotation="0" wrapText="false" indent="0" shrinkToFit="false"/>
      <protection locked="true" hidden="false"/>
    </xf>
    <xf numFmtId="173" fontId="9" fillId="19" borderId="17" xfId="0" applyFont="true" applyBorder="true" applyAlignment="false" applyProtection="false">
      <alignment horizontal="general" vertical="bottom" textRotation="0" wrapText="false" indent="0" shrinkToFit="false"/>
      <protection locked="true" hidden="false"/>
    </xf>
    <xf numFmtId="173" fontId="9" fillId="21" borderId="19" xfId="0" applyFont="true" applyBorder="true" applyAlignment="false" applyProtection="false">
      <alignment horizontal="general" vertical="bottom" textRotation="0" wrapText="false" indent="0" shrinkToFit="false"/>
      <protection locked="true" hidden="false"/>
    </xf>
    <xf numFmtId="173" fontId="9" fillId="21" borderId="2" xfId="0" applyFont="true" applyBorder="true" applyAlignment="false" applyProtection="false">
      <alignment horizontal="general" vertical="bottom" textRotation="0" wrapText="false" indent="0" shrinkToFit="false"/>
      <protection locked="true" hidden="false"/>
    </xf>
    <xf numFmtId="173" fontId="9" fillId="2" borderId="19" xfId="0" applyFont="true" applyBorder="true" applyAlignment="false" applyProtection="false">
      <alignment horizontal="general" vertical="bottom" textRotation="0" wrapText="false" indent="0" shrinkToFit="false"/>
      <protection locked="true" hidden="false"/>
    </xf>
    <xf numFmtId="173" fontId="9" fillId="13" borderId="2" xfId="0" applyFont="true" applyBorder="true" applyAlignment="false" applyProtection="false">
      <alignment horizontal="general" vertical="bottom" textRotation="0" wrapText="false" indent="0" shrinkToFit="false"/>
      <protection locked="true" hidden="false"/>
    </xf>
    <xf numFmtId="164" fontId="19" fillId="27" borderId="0" xfId="0" applyFont="true" applyBorder="false" applyAlignment="false" applyProtection="false">
      <alignment horizontal="general" vertical="bottom" textRotation="0" wrapText="false" indent="0" shrinkToFit="false"/>
      <protection locked="true" hidden="false"/>
    </xf>
    <xf numFmtId="173" fontId="19" fillId="2" borderId="3" xfId="0" applyFont="true" applyBorder="true" applyAlignment="false" applyProtection="false">
      <alignment horizontal="general" vertical="bottom" textRotation="0" wrapText="false" indent="0" shrinkToFit="false"/>
      <protection locked="true" hidden="false"/>
    </xf>
    <xf numFmtId="173" fontId="19" fillId="27" borderId="3" xfId="0" applyFont="true" applyBorder="true" applyAlignment="false" applyProtection="false">
      <alignment horizontal="general" vertical="bottom" textRotation="0" wrapText="false" indent="0" shrinkToFit="false"/>
      <protection locked="true" hidden="false"/>
    </xf>
    <xf numFmtId="173" fontId="19" fillId="27" borderId="0" xfId="0" applyFont="true" applyBorder="false" applyAlignment="false" applyProtection="false">
      <alignment horizontal="general" vertical="bottom" textRotation="0" wrapText="false" indent="0" shrinkToFit="false"/>
      <protection locked="true" hidden="false"/>
    </xf>
    <xf numFmtId="173" fontId="19" fillId="2" borderId="0" xfId="0" applyFont="true" applyBorder="false" applyAlignment="false" applyProtection="false">
      <alignment horizontal="general" vertical="bottom" textRotation="0" wrapText="false" indent="0" shrinkToFit="false"/>
      <protection locked="true" hidden="false"/>
    </xf>
    <xf numFmtId="173" fontId="19" fillId="27" borderId="7" xfId="0" applyFont="true" applyBorder="true" applyAlignment="false" applyProtection="false">
      <alignment horizontal="general" vertical="bottom" textRotation="0" wrapText="false" indent="0" shrinkToFit="false"/>
      <protection locked="true" hidden="false"/>
    </xf>
    <xf numFmtId="173" fontId="19" fillId="2" borderId="0" xfId="0" applyFont="true" applyBorder="true" applyAlignment="false" applyProtection="false">
      <alignment horizontal="general" vertical="bottom" textRotation="0" wrapText="false" indent="0" shrinkToFit="false"/>
      <protection locked="true" hidden="false"/>
    </xf>
    <xf numFmtId="173" fontId="19" fillId="13" borderId="3" xfId="0" applyFont="true" applyBorder="true" applyAlignment="false" applyProtection="false">
      <alignment horizontal="general" vertical="bottom" textRotation="0" wrapText="false" indent="0" shrinkToFit="false"/>
      <protection locked="true" hidden="false"/>
    </xf>
    <xf numFmtId="173" fontId="19" fillId="10" borderId="0" xfId="0" applyFont="true" applyBorder="false" applyAlignment="false" applyProtection="false">
      <alignment horizontal="general" vertical="bottom" textRotation="0" wrapText="false" indent="0" shrinkToFit="false"/>
      <protection locked="true" hidden="false"/>
    </xf>
    <xf numFmtId="164" fontId="45" fillId="2" borderId="0" xfId="0" applyFont="true" applyBorder="false" applyAlignment="false" applyProtection="false">
      <alignment horizontal="general" vertical="bottom" textRotation="0" wrapText="false" indent="0" shrinkToFit="false"/>
      <protection locked="true" hidden="false"/>
    </xf>
    <xf numFmtId="164" fontId="50" fillId="2" borderId="0" xfId="0" applyFont="true" applyBorder="false" applyAlignment="false" applyProtection="false">
      <alignment horizontal="general" vertical="bottom" textRotation="0" wrapText="false" indent="0" shrinkToFit="false"/>
      <protection locked="true" hidden="false"/>
    </xf>
    <xf numFmtId="164" fontId="51" fillId="0" borderId="0" xfId="0" applyFont="true" applyBorder="false" applyAlignment="false" applyProtection="false">
      <alignment horizontal="general" vertical="bottom" textRotation="0" wrapText="false" indent="0" shrinkToFit="false"/>
      <protection locked="true" hidden="false"/>
    </xf>
    <xf numFmtId="164" fontId="52" fillId="2" borderId="3" xfId="0" applyFont="true" applyBorder="true" applyAlignment="false" applyProtection="false">
      <alignment horizontal="general" vertical="bottom" textRotation="0" wrapText="false" indent="0" shrinkToFit="false"/>
      <protection locked="true" hidden="false"/>
    </xf>
    <xf numFmtId="164" fontId="51" fillId="2" borderId="0" xfId="0" applyFont="true" applyBorder="false" applyAlignment="false" applyProtection="false">
      <alignment horizontal="general" vertical="bottom" textRotation="0" wrapText="false" indent="0" shrinkToFit="false"/>
      <protection locked="true" hidden="false"/>
    </xf>
    <xf numFmtId="164" fontId="52" fillId="0" borderId="3" xfId="0" applyFont="true" applyBorder="true" applyAlignment="false" applyProtection="false">
      <alignment horizontal="general" vertical="bottom" textRotation="0" wrapText="false" indent="0" shrinkToFit="false"/>
      <protection locked="true" hidden="false"/>
    </xf>
    <xf numFmtId="164" fontId="52" fillId="0" borderId="0" xfId="0" applyFont="true" applyBorder="false" applyAlignment="false" applyProtection="false">
      <alignment horizontal="general" vertical="bottom" textRotation="0" wrapText="false" indent="0" shrinkToFit="false"/>
      <protection locked="true" hidden="false"/>
    </xf>
    <xf numFmtId="164" fontId="52" fillId="2" borderId="0" xfId="0" applyFont="true" applyBorder="false" applyAlignment="false" applyProtection="false">
      <alignment horizontal="general" vertical="bottom" textRotation="0" wrapText="false" indent="0" shrinkToFit="false"/>
      <protection locked="true" hidden="false"/>
    </xf>
    <xf numFmtId="164" fontId="52" fillId="0" borderId="7" xfId="0" applyFont="true" applyBorder="true" applyAlignment="false" applyProtection="false">
      <alignment horizontal="general" vertical="bottom" textRotation="0" wrapText="false" indent="0" shrinkToFit="false"/>
      <protection locked="true" hidden="false"/>
    </xf>
    <xf numFmtId="164" fontId="52" fillId="2" borderId="0" xfId="0" applyFont="true" applyBorder="true" applyAlignment="false" applyProtection="false">
      <alignment horizontal="general" vertical="bottom" textRotation="0" wrapText="false" indent="0" shrinkToFit="false"/>
      <protection locked="true" hidden="false"/>
    </xf>
    <xf numFmtId="164" fontId="53" fillId="0" borderId="0" xfId="0" applyFont="true" applyBorder="false" applyAlignment="false" applyProtection="false">
      <alignment horizontal="general" vertical="bottom" textRotation="0" wrapText="false" indent="0" shrinkToFit="false"/>
      <protection locked="true" hidden="false"/>
    </xf>
    <xf numFmtId="164" fontId="52" fillId="2" borderId="2" xfId="0" applyFont="true" applyBorder="true" applyAlignment="false" applyProtection="false">
      <alignment horizontal="general" vertical="bottom" textRotation="0" wrapText="false" indent="0" shrinkToFit="false"/>
      <protection locked="true" hidden="false"/>
    </xf>
    <xf numFmtId="164" fontId="52" fillId="2" borderId="7" xfId="0" applyFont="true" applyBorder="true" applyAlignment="false" applyProtection="false">
      <alignment horizontal="general" vertical="bottom" textRotation="0" wrapText="false" indent="0" shrinkToFit="false"/>
      <protection locked="true" hidden="false"/>
    </xf>
    <xf numFmtId="173" fontId="52" fillId="2" borderId="3" xfId="0" applyFont="true" applyBorder="true" applyAlignment="false" applyProtection="false">
      <alignment horizontal="general" vertical="bottom" textRotation="0" wrapText="false" indent="0" shrinkToFit="false"/>
      <protection locked="true" hidden="false"/>
    </xf>
    <xf numFmtId="173" fontId="52" fillId="2" borderId="19" xfId="0" applyFont="true" applyBorder="true" applyAlignment="false" applyProtection="false">
      <alignment horizontal="general" vertical="bottom" textRotation="0" wrapText="false" indent="0" shrinkToFit="false"/>
      <protection locked="true" hidden="false"/>
    </xf>
    <xf numFmtId="173" fontId="52" fillId="2" borderId="0" xfId="0" applyFont="true" applyBorder="true" applyAlignment="false" applyProtection="false">
      <alignment horizontal="general" vertical="bottom" textRotation="0" wrapText="false" indent="0" shrinkToFit="false"/>
      <protection locked="true" hidden="false"/>
    </xf>
    <xf numFmtId="173" fontId="52" fillId="2" borderId="2" xfId="0" applyFont="true" applyBorder="true" applyAlignment="false" applyProtection="false">
      <alignment horizontal="general" vertical="bottom" textRotation="0" wrapText="false" indent="0" shrinkToFit="false"/>
      <protection locked="true" hidden="false"/>
    </xf>
    <xf numFmtId="173" fontId="52" fillId="2" borderId="17" xfId="0" applyFont="true" applyBorder="true" applyAlignment="false" applyProtection="false">
      <alignment horizontal="general" vertical="bottom" textRotation="0" wrapText="false" indent="0" shrinkToFit="false"/>
      <protection locked="true" hidden="false"/>
    </xf>
    <xf numFmtId="173" fontId="51" fillId="2" borderId="0" xfId="0" applyFont="true" applyBorder="false" applyAlignment="false" applyProtection="false">
      <alignment horizontal="general" vertical="bottom" textRotation="0" wrapText="false" indent="0" shrinkToFit="false"/>
      <protection locked="true" hidden="false"/>
    </xf>
    <xf numFmtId="173" fontId="51" fillId="2" borderId="3" xfId="0" applyFont="true" applyBorder="true" applyAlignment="false" applyProtection="false">
      <alignment horizontal="general" vertical="bottom" textRotation="0" wrapText="false" indent="0" shrinkToFit="false"/>
      <protection locked="true" hidden="false"/>
    </xf>
    <xf numFmtId="173" fontId="51" fillId="2" borderId="7" xfId="0" applyFont="true" applyBorder="true" applyAlignment="false" applyProtection="false">
      <alignment horizontal="general" vertical="bottom" textRotation="0" wrapText="false" indent="0" shrinkToFit="false"/>
      <protection locked="true" hidden="false"/>
    </xf>
    <xf numFmtId="173" fontId="51" fillId="2" borderId="0"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48" fillId="0" borderId="0" xfId="0" applyFont="true" applyBorder="false" applyAlignment="false" applyProtection="false">
      <alignment horizontal="general" vertical="bottom" textRotation="0" wrapText="false" indent="0" shrinkToFit="false"/>
      <protection locked="true" hidden="false"/>
    </xf>
    <xf numFmtId="164" fontId="48" fillId="0" borderId="7" xfId="0" applyFont="true" applyBorder="true" applyAlignment="false" applyProtection="false">
      <alignment horizontal="general" vertical="bottom" textRotation="0" wrapText="false" indent="0" shrinkToFit="false"/>
      <protection locked="true" hidden="false"/>
    </xf>
    <xf numFmtId="173" fontId="48" fillId="2" borderId="3" xfId="0" applyFont="true" applyBorder="true" applyAlignment="false" applyProtection="false">
      <alignment horizontal="general" vertical="bottom" textRotation="0" wrapText="false" indent="0" shrinkToFit="false"/>
      <protection locked="true" hidden="false"/>
    </xf>
    <xf numFmtId="173" fontId="48" fillId="18" borderId="2" xfId="0" applyFont="true" applyBorder="true" applyAlignment="false" applyProtection="false">
      <alignment horizontal="general" vertical="bottom" textRotation="0" wrapText="false" indent="0" shrinkToFit="false"/>
      <protection locked="true" hidden="false"/>
    </xf>
    <xf numFmtId="173" fontId="48" fillId="19" borderId="17" xfId="0" applyFont="true" applyBorder="true" applyAlignment="false" applyProtection="false">
      <alignment horizontal="general" vertical="bottom" textRotation="0" wrapText="false" indent="0" shrinkToFit="false"/>
      <protection locked="true" hidden="false"/>
    </xf>
    <xf numFmtId="173" fontId="48" fillId="10" borderId="19" xfId="0" applyFont="true" applyBorder="true" applyAlignment="false" applyProtection="false">
      <alignment horizontal="general" vertical="bottom" textRotation="0" wrapText="false" indent="0" shrinkToFit="false"/>
      <protection locked="true" hidden="false"/>
    </xf>
    <xf numFmtId="173" fontId="48" fillId="21" borderId="2" xfId="0" applyFont="true" applyBorder="true" applyAlignment="false" applyProtection="false">
      <alignment horizontal="general" vertical="bottom" textRotation="0" wrapText="false" indent="0" shrinkToFit="false"/>
      <protection locked="true" hidden="false"/>
    </xf>
    <xf numFmtId="173" fontId="48" fillId="13" borderId="2" xfId="0" applyFont="true" applyBorder="true" applyAlignment="false" applyProtection="false">
      <alignment horizontal="general" vertical="bottom" textRotation="0" wrapText="false" indent="0" shrinkToFit="false"/>
      <protection locked="true" hidden="false"/>
    </xf>
    <xf numFmtId="173" fontId="19" fillId="14" borderId="3" xfId="0" applyFont="true" applyBorder="true" applyAlignment="false" applyProtection="false">
      <alignment horizontal="general" vertical="bottom" textRotation="0" wrapText="false" indent="0" shrinkToFit="false"/>
      <protection locked="true" hidden="false"/>
    </xf>
    <xf numFmtId="173" fontId="19" fillId="13" borderId="0" xfId="0" applyFont="true" applyBorder="false" applyAlignment="false" applyProtection="false">
      <alignment horizontal="general" vertical="bottom" textRotation="0" wrapText="false" indent="0" shrinkToFit="false"/>
      <protection locked="true" hidden="false"/>
    </xf>
    <xf numFmtId="164" fontId="19" fillId="0" borderId="0" xfId="0" applyFont="true" applyBorder="false" applyAlignment="false" applyProtection="false">
      <alignment horizontal="general" vertical="bottom" textRotation="0" wrapText="false" indent="0" shrinkToFit="false"/>
      <protection locked="true" hidden="false"/>
    </xf>
    <xf numFmtId="173" fontId="9" fillId="10" borderId="19" xfId="0" applyFont="true" applyBorder="true" applyAlignment="false" applyProtection="false">
      <alignment horizontal="general" vertical="bottom" textRotation="0" wrapText="false" indent="0" shrinkToFit="false"/>
      <protection locked="true" hidden="false"/>
    </xf>
    <xf numFmtId="173" fontId="9" fillId="20" borderId="2" xfId="0" applyFont="true" applyBorder="true" applyAlignment="false" applyProtection="false">
      <alignment horizontal="general" vertical="bottom" textRotation="0" wrapText="false" indent="0" shrinkToFit="false"/>
      <protection locked="true" hidden="false"/>
    </xf>
    <xf numFmtId="173" fontId="19" fillId="21" borderId="0" xfId="0" applyFont="true" applyBorder="false" applyAlignment="false" applyProtection="false">
      <alignment horizontal="general" vertical="bottom" textRotation="0" wrapText="false" indent="0" shrinkToFit="false"/>
      <protection locked="true" hidden="false"/>
    </xf>
    <xf numFmtId="173" fontId="48" fillId="16" borderId="2" xfId="0" applyFont="true" applyBorder="true" applyAlignment="false" applyProtection="false">
      <alignment horizontal="general" vertical="bottom" textRotation="0" wrapText="false" indent="0" shrinkToFit="false"/>
      <protection locked="true" hidden="false"/>
    </xf>
    <xf numFmtId="173" fontId="9" fillId="10" borderId="2" xfId="0" applyFont="true" applyBorder="true" applyAlignment="false" applyProtection="false">
      <alignment horizontal="general" vertical="bottom" textRotation="0" wrapText="false" indent="0" shrinkToFit="false"/>
      <protection locked="true" hidden="false"/>
    </xf>
    <xf numFmtId="173" fontId="19" fillId="14" borderId="0" xfId="0" applyFont="true" applyBorder="false" applyAlignment="false" applyProtection="false">
      <alignment horizontal="general" vertical="bottom" textRotation="0" wrapText="false" indent="0" shrinkToFit="false"/>
      <protection locked="true" hidden="false"/>
    </xf>
    <xf numFmtId="164" fontId="19" fillId="28" borderId="0" xfId="0" applyFont="true" applyBorder="false" applyAlignment="false" applyProtection="false">
      <alignment horizontal="general" vertical="bottom" textRotation="0" wrapText="false" indent="0" shrinkToFit="false"/>
      <protection locked="true" hidden="false"/>
    </xf>
    <xf numFmtId="164" fontId="48" fillId="28" borderId="3" xfId="0" applyFont="true" applyBorder="true" applyAlignment="false" applyProtection="false">
      <alignment horizontal="general" vertical="bottom" textRotation="0" wrapText="false" indent="0" shrinkToFit="false"/>
      <protection locked="true" hidden="false"/>
    </xf>
    <xf numFmtId="164" fontId="48" fillId="28" borderId="0" xfId="0" applyFont="true" applyBorder="false" applyAlignment="false" applyProtection="false">
      <alignment horizontal="general" vertical="bottom" textRotation="0" wrapText="false" indent="0" shrinkToFit="false"/>
      <protection locked="true" hidden="false"/>
    </xf>
    <xf numFmtId="164" fontId="48" fillId="28" borderId="7" xfId="0" applyFont="true" applyBorder="true" applyAlignment="false" applyProtection="false">
      <alignment horizontal="general" vertical="bottom" textRotation="0" wrapText="false" indent="0" shrinkToFit="false"/>
      <protection locked="true" hidden="false"/>
    </xf>
    <xf numFmtId="164" fontId="48" fillId="28" borderId="1" xfId="0" applyFont="true" applyBorder="true" applyAlignment="false" applyProtection="false">
      <alignment horizontal="general" vertical="bottom" textRotation="0" wrapText="false" indent="0" shrinkToFit="false"/>
      <protection locked="true" hidden="false"/>
    </xf>
    <xf numFmtId="173" fontId="48" fillId="28" borderId="19" xfId="0" applyFont="true" applyBorder="true" applyAlignment="false" applyProtection="false">
      <alignment horizontal="general" vertical="bottom" textRotation="0" wrapText="false" indent="0" shrinkToFit="false"/>
      <protection locked="true" hidden="false"/>
    </xf>
    <xf numFmtId="173" fontId="48" fillId="28" borderId="2" xfId="0" applyFont="true" applyBorder="true" applyAlignment="false" applyProtection="false">
      <alignment horizontal="general" vertical="bottom" textRotation="0" wrapText="false" indent="0" shrinkToFit="false"/>
      <protection locked="true" hidden="false"/>
    </xf>
    <xf numFmtId="173" fontId="9" fillId="28" borderId="2" xfId="0" applyFont="true" applyBorder="true" applyAlignment="false" applyProtection="false">
      <alignment horizontal="general" vertical="bottom" textRotation="0" wrapText="false" indent="0" shrinkToFit="false"/>
      <protection locked="true" hidden="false"/>
    </xf>
    <xf numFmtId="173" fontId="9" fillId="28" borderId="17" xfId="0" applyFont="true" applyBorder="true" applyAlignment="false" applyProtection="false">
      <alignment horizontal="general" vertical="bottom" textRotation="0" wrapText="false" indent="0" shrinkToFit="false"/>
      <protection locked="true" hidden="false"/>
    </xf>
    <xf numFmtId="173" fontId="9" fillId="14" borderId="19" xfId="0" applyFont="true" applyBorder="true" applyAlignment="false" applyProtection="false">
      <alignment horizontal="general" vertical="bottom" textRotation="0" wrapText="false" indent="0" shrinkToFit="false"/>
      <protection locked="true" hidden="false"/>
    </xf>
    <xf numFmtId="173" fontId="9" fillId="14" borderId="2" xfId="0" applyFont="true" applyBorder="true" applyAlignment="false" applyProtection="false">
      <alignment horizontal="general" vertical="bottom" textRotation="0" wrapText="false" indent="0" shrinkToFit="false"/>
      <protection locked="true" hidden="false"/>
    </xf>
    <xf numFmtId="173" fontId="19" fillId="24" borderId="3" xfId="0" applyFont="true" applyBorder="true" applyAlignment="false" applyProtection="false">
      <alignment horizontal="general" vertical="bottom" textRotation="0" wrapText="false" indent="0" shrinkToFit="false"/>
      <protection locked="true" hidden="false"/>
    </xf>
    <xf numFmtId="173" fontId="19" fillId="24" borderId="0" xfId="0" applyFont="true" applyBorder="false" applyAlignment="false" applyProtection="false">
      <alignment horizontal="general" vertical="bottom" textRotation="0" wrapText="false" indent="0" shrinkToFit="false"/>
      <protection locked="true" hidden="false"/>
    </xf>
    <xf numFmtId="164" fontId="19" fillId="29" borderId="0" xfId="0" applyFont="true" applyBorder="false" applyAlignment="false" applyProtection="false">
      <alignment horizontal="general" vertical="bottom" textRotation="0" wrapText="false" indent="0" shrinkToFit="false"/>
      <protection locked="true" hidden="false"/>
    </xf>
    <xf numFmtId="164" fontId="48" fillId="29" borderId="3" xfId="0" applyFont="true" applyBorder="true" applyAlignment="false" applyProtection="false">
      <alignment horizontal="general" vertical="bottom" textRotation="0" wrapText="false" indent="0" shrinkToFit="false"/>
      <protection locked="true" hidden="false"/>
    </xf>
    <xf numFmtId="164" fontId="48" fillId="29" borderId="0" xfId="0" applyFont="true" applyBorder="false" applyAlignment="false" applyProtection="false">
      <alignment horizontal="general" vertical="bottom" textRotation="0" wrapText="false" indent="0" shrinkToFit="false"/>
      <protection locked="true" hidden="false"/>
    </xf>
    <xf numFmtId="164" fontId="48" fillId="29" borderId="7" xfId="0" applyFont="true" applyBorder="true" applyAlignment="false" applyProtection="false">
      <alignment horizontal="general" vertical="bottom" textRotation="0" wrapText="false" indent="0" shrinkToFit="false"/>
      <protection locked="true" hidden="false"/>
    </xf>
    <xf numFmtId="164" fontId="48" fillId="29" borderId="2" xfId="0" applyFont="true" applyBorder="true" applyAlignment="false" applyProtection="false">
      <alignment horizontal="general" vertical="bottom" textRotation="0" wrapText="false" indent="0" shrinkToFit="false"/>
      <protection locked="true" hidden="false"/>
    </xf>
    <xf numFmtId="173" fontId="48" fillId="29" borderId="19" xfId="0" applyFont="true" applyBorder="true" applyAlignment="false" applyProtection="false">
      <alignment horizontal="general" vertical="bottom" textRotation="0" wrapText="false" indent="0" shrinkToFit="false"/>
      <protection locked="true" hidden="false"/>
    </xf>
    <xf numFmtId="173" fontId="48" fillId="29" borderId="2" xfId="0" applyFont="true" applyBorder="true" applyAlignment="false" applyProtection="false">
      <alignment horizontal="general" vertical="bottom" textRotation="0" wrapText="false" indent="0" shrinkToFit="false"/>
      <protection locked="true" hidden="false"/>
    </xf>
    <xf numFmtId="173" fontId="48" fillId="29" borderId="17" xfId="0" applyFont="true" applyBorder="true" applyAlignment="false" applyProtection="false">
      <alignment horizontal="general" vertical="bottom" textRotation="0" wrapText="false" indent="0" shrinkToFit="false"/>
      <protection locked="true" hidden="false"/>
    </xf>
    <xf numFmtId="164" fontId="48" fillId="30" borderId="3" xfId="0" applyFont="true" applyBorder="true" applyAlignment="false" applyProtection="false">
      <alignment horizontal="general" vertical="bottom" textRotation="0" wrapText="false" indent="0" shrinkToFit="false"/>
      <protection locked="true" hidden="false"/>
    </xf>
    <xf numFmtId="164" fontId="48" fillId="30" borderId="0" xfId="0" applyFont="true" applyBorder="false" applyAlignment="false" applyProtection="false">
      <alignment horizontal="general" vertical="bottom" textRotation="0" wrapText="false" indent="0" shrinkToFit="false"/>
      <protection locked="true" hidden="false"/>
    </xf>
    <xf numFmtId="164" fontId="48" fillId="30" borderId="2" xfId="0" applyFont="true" applyBorder="true" applyAlignment="false" applyProtection="false">
      <alignment horizontal="general" vertical="bottom" textRotation="0" wrapText="false" indent="0" shrinkToFit="false"/>
      <protection locked="true" hidden="false"/>
    </xf>
    <xf numFmtId="164" fontId="48" fillId="30" borderId="7" xfId="0" applyFont="true" applyBorder="true" applyAlignment="false" applyProtection="false">
      <alignment horizontal="general" vertical="bottom" textRotation="0" wrapText="false" indent="0" shrinkToFit="false"/>
      <protection locked="true" hidden="false"/>
    </xf>
    <xf numFmtId="173" fontId="48" fillId="30" borderId="19" xfId="0" applyFont="true" applyBorder="true" applyAlignment="false" applyProtection="false">
      <alignment horizontal="general" vertical="bottom" textRotation="0" wrapText="false" indent="0" shrinkToFit="false"/>
      <protection locked="true" hidden="false"/>
    </xf>
    <xf numFmtId="173" fontId="48" fillId="30" borderId="2" xfId="0" applyFont="true" applyBorder="true" applyAlignment="false" applyProtection="false">
      <alignment horizontal="general" vertical="bottom" textRotation="0" wrapText="false" indent="0" shrinkToFit="false"/>
      <protection locked="true" hidden="false"/>
    </xf>
    <xf numFmtId="173" fontId="48" fillId="30" borderId="17" xfId="0" applyFont="true" applyBorder="true" applyAlignment="false" applyProtection="false">
      <alignment horizontal="general" vertical="bottom" textRotation="0" wrapText="false" indent="0" shrinkToFit="false"/>
      <protection locked="true" hidden="false"/>
    </xf>
    <xf numFmtId="173" fontId="48" fillId="23" borderId="19" xfId="0" applyFont="true" applyBorder="true" applyAlignment="false" applyProtection="false">
      <alignment horizontal="general" vertical="bottom" textRotation="0" wrapText="false" indent="0" shrinkToFit="false"/>
      <protection locked="true" hidden="false"/>
    </xf>
    <xf numFmtId="173" fontId="48" fillId="23" borderId="2" xfId="0" applyFont="true" applyBorder="true" applyAlignment="false" applyProtection="false">
      <alignment horizontal="general" vertical="bottom" textRotation="0" wrapText="false" indent="0" shrinkToFit="false"/>
      <protection locked="true" hidden="false"/>
    </xf>
    <xf numFmtId="164" fontId="19" fillId="31" borderId="0" xfId="0" applyFont="true" applyBorder="false" applyAlignment="false" applyProtection="false">
      <alignment horizontal="general" vertical="bottom" textRotation="0" wrapText="false" indent="0" shrinkToFit="false"/>
      <protection locked="true" hidden="false"/>
    </xf>
    <xf numFmtId="164" fontId="48" fillId="31" borderId="3" xfId="0" applyFont="true" applyBorder="true" applyAlignment="false" applyProtection="false">
      <alignment horizontal="general" vertical="bottom" textRotation="0" wrapText="false" indent="0" shrinkToFit="false"/>
      <protection locked="true" hidden="false"/>
    </xf>
    <xf numFmtId="164" fontId="48" fillId="31" borderId="0" xfId="0" applyFont="true" applyBorder="false" applyAlignment="false" applyProtection="false">
      <alignment horizontal="general" vertical="bottom" textRotation="0" wrapText="false" indent="0" shrinkToFit="false"/>
      <protection locked="true" hidden="false"/>
    </xf>
    <xf numFmtId="164" fontId="48" fillId="31" borderId="7" xfId="0" applyFont="true" applyBorder="true" applyAlignment="false" applyProtection="false">
      <alignment horizontal="general" vertical="bottom" textRotation="0" wrapText="false" indent="0" shrinkToFit="false"/>
      <protection locked="true" hidden="false"/>
    </xf>
    <xf numFmtId="164" fontId="48" fillId="31" borderId="2" xfId="0" applyFont="true" applyBorder="true" applyAlignment="false" applyProtection="false">
      <alignment horizontal="general" vertical="bottom" textRotation="0" wrapText="false" indent="0" shrinkToFit="false"/>
      <protection locked="true" hidden="false"/>
    </xf>
    <xf numFmtId="173" fontId="48" fillId="31" borderId="19" xfId="0" applyFont="true" applyBorder="true" applyAlignment="false" applyProtection="false">
      <alignment horizontal="general" vertical="bottom" textRotation="0" wrapText="false" indent="0" shrinkToFit="false"/>
      <protection locked="true" hidden="false"/>
    </xf>
    <xf numFmtId="173" fontId="48" fillId="31" borderId="2" xfId="0" applyFont="true" applyBorder="true" applyAlignment="false" applyProtection="false">
      <alignment horizontal="general" vertical="bottom" textRotation="0" wrapText="false" indent="0" shrinkToFit="false"/>
      <protection locked="true" hidden="false"/>
    </xf>
    <xf numFmtId="173" fontId="48" fillId="31" borderId="17" xfId="0" applyFont="true" applyBorder="true" applyAlignment="false" applyProtection="false">
      <alignment horizontal="general" vertical="bottom" textRotation="0" wrapText="false" indent="0" shrinkToFit="false"/>
      <protection locked="true" hidden="false"/>
    </xf>
    <xf numFmtId="173" fontId="48" fillId="24" borderId="19" xfId="0" applyFont="true" applyBorder="true" applyAlignment="false" applyProtection="false">
      <alignment horizontal="general" vertical="bottom" textRotation="0" wrapText="false" indent="0" shrinkToFit="false"/>
      <protection locked="true" hidden="false"/>
    </xf>
    <xf numFmtId="173" fontId="48" fillId="24" borderId="2" xfId="0" applyFont="true" applyBorder="true" applyAlignment="false" applyProtection="false">
      <alignment horizontal="general" vertical="bottom" textRotation="0" wrapText="false" indent="0" shrinkToFit="false"/>
      <protection locked="true" hidden="false"/>
    </xf>
    <xf numFmtId="164" fontId="48" fillId="32" borderId="0" xfId="0" applyFont="true" applyBorder="false" applyAlignment="false" applyProtection="false">
      <alignment horizontal="general" vertical="bottom" textRotation="0" wrapText="false" indent="0" shrinkToFit="false"/>
      <protection locked="true" hidden="false"/>
    </xf>
    <xf numFmtId="164" fontId="48" fillId="32" borderId="7" xfId="0" applyFont="true" applyBorder="true" applyAlignment="false" applyProtection="false">
      <alignment horizontal="general" vertical="bottom" textRotation="0" wrapText="false" indent="0" shrinkToFit="false"/>
      <protection locked="true" hidden="false"/>
    </xf>
    <xf numFmtId="164" fontId="48" fillId="32" borderId="3" xfId="0" applyFont="true" applyBorder="true" applyAlignment="false" applyProtection="false">
      <alignment horizontal="general" vertical="bottom" textRotation="0" wrapText="false" indent="0" shrinkToFit="false"/>
      <protection locked="true" hidden="false"/>
    </xf>
    <xf numFmtId="173" fontId="48" fillId="32" borderId="2" xfId="0" applyFont="true" applyBorder="true" applyAlignment="false" applyProtection="false">
      <alignment horizontal="general" vertical="bottom" textRotation="0" wrapText="false" indent="0" shrinkToFit="false"/>
      <protection locked="true" hidden="false"/>
    </xf>
    <xf numFmtId="173" fontId="48" fillId="32" borderId="17" xfId="0" applyFont="true" applyBorder="true" applyAlignment="false" applyProtection="false">
      <alignment horizontal="general" vertical="bottom" textRotation="0" wrapText="false" indent="0" shrinkToFit="false"/>
      <protection locked="true" hidden="false"/>
    </xf>
    <xf numFmtId="173" fontId="19" fillId="33" borderId="0" xfId="0" applyFont="true" applyBorder="false" applyAlignment="false" applyProtection="false">
      <alignment horizontal="general" vertical="bottom" textRotation="0" wrapText="false" indent="0" shrinkToFit="false"/>
      <protection locked="true" hidden="false"/>
    </xf>
    <xf numFmtId="173" fontId="19" fillId="25" borderId="3" xfId="0" applyFont="true" applyBorder="true" applyAlignment="false" applyProtection="false">
      <alignment horizontal="general" vertical="bottom" textRotation="0" wrapText="false" indent="0" shrinkToFit="false"/>
      <protection locked="true" hidden="false"/>
    </xf>
    <xf numFmtId="173" fontId="19" fillId="25" borderId="0" xfId="0" applyFont="true" applyBorder="false" applyAlignment="false" applyProtection="false">
      <alignment horizontal="general" vertical="bottom" textRotation="0" wrapText="false" indent="0" shrinkToFit="false"/>
      <protection locked="true" hidden="false"/>
    </xf>
    <xf numFmtId="164" fontId="48" fillId="34" borderId="0" xfId="0" applyFont="true" applyBorder="false" applyAlignment="false" applyProtection="false">
      <alignment horizontal="general" vertical="bottom" textRotation="0" wrapText="false" indent="0" shrinkToFit="false"/>
      <protection locked="true" hidden="false"/>
    </xf>
    <xf numFmtId="164" fontId="48" fillId="35" borderId="7" xfId="0" applyFont="true" applyBorder="true" applyAlignment="false" applyProtection="false">
      <alignment horizontal="general" vertical="bottom" textRotation="0" wrapText="false" indent="0" shrinkToFit="false"/>
      <protection locked="true" hidden="false"/>
    </xf>
    <xf numFmtId="164" fontId="48" fillId="35" borderId="3" xfId="0" applyFont="true" applyBorder="true" applyAlignment="false" applyProtection="false">
      <alignment horizontal="general" vertical="bottom" textRotation="0" wrapText="false" indent="0" shrinkToFit="false"/>
      <protection locked="true" hidden="false"/>
    </xf>
    <xf numFmtId="164" fontId="48" fillId="35" borderId="0" xfId="0" applyFont="true" applyBorder="false" applyAlignment="false" applyProtection="false">
      <alignment horizontal="general" vertical="bottom" textRotation="0" wrapText="false" indent="0" shrinkToFit="false"/>
      <protection locked="true" hidden="false"/>
    </xf>
    <xf numFmtId="173" fontId="48" fillId="34" borderId="2" xfId="0" applyFont="true" applyBorder="true" applyAlignment="false" applyProtection="false">
      <alignment horizontal="general" vertical="bottom" textRotation="0" wrapText="false" indent="0" shrinkToFit="false"/>
      <protection locked="true" hidden="false"/>
    </xf>
    <xf numFmtId="173" fontId="48" fillId="35" borderId="17" xfId="0" applyFont="true" applyBorder="true" applyAlignment="false" applyProtection="false">
      <alignment horizontal="general" vertical="bottom" textRotation="0" wrapText="false" indent="0" shrinkToFit="false"/>
      <protection locked="true" hidden="false"/>
    </xf>
    <xf numFmtId="173" fontId="48" fillId="25" borderId="19" xfId="0" applyFont="true" applyBorder="true" applyAlignment="false" applyProtection="false">
      <alignment horizontal="general" vertical="bottom" textRotation="0" wrapText="false" indent="0" shrinkToFit="false"/>
      <protection locked="true" hidden="false"/>
    </xf>
    <xf numFmtId="173" fontId="48" fillId="25" borderId="2" xfId="0" applyFont="true" applyBorder="true" applyAlignment="false" applyProtection="false">
      <alignment horizontal="general" vertical="bottom" textRotation="0" wrapText="false" indent="0" shrinkToFit="false"/>
      <protection locked="true" hidden="false"/>
    </xf>
    <xf numFmtId="173" fontId="19" fillId="26" borderId="3" xfId="0" applyFont="true" applyBorder="true" applyAlignment="false" applyProtection="false">
      <alignment horizontal="general" vertical="bottom" textRotation="0" wrapText="false" indent="0" shrinkToFit="false"/>
      <protection locked="true" hidden="false"/>
    </xf>
    <xf numFmtId="173" fontId="19" fillId="26" borderId="0" xfId="0" applyFont="true" applyBorder="false" applyAlignment="false" applyProtection="false">
      <alignment horizontal="general" vertical="bottom" textRotation="0" wrapText="false" indent="0" shrinkToFit="false"/>
      <protection locked="true" hidden="false"/>
    </xf>
    <xf numFmtId="164" fontId="10" fillId="0" borderId="3" xfId="0" applyFont="true" applyBorder="true" applyAlignment="false" applyProtection="false">
      <alignment horizontal="general" vertical="bottom" textRotation="0" wrapText="false" indent="0" shrinkToFit="false"/>
      <protection locked="true" hidden="false"/>
    </xf>
    <xf numFmtId="164" fontId="10" fillId="0" borderId="7"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false" applyAlignment="false" applyProtection="false">
      <alignment horizontal="general" vertical="bottom" textRotation="0" wrapText="false" indent="0" shrinkToFit="false"/>
      <protection locked="true" hidden="false"/>
    </xf>
    <xf numFmtId="164" fontId="55" fillId="2" borderId="0" xfId="0" applyFont="true" applyBorder="false" applyAlignment="true" applyProtection="false">
      <alignment horizontal="general" vertical="center" textRotation="0" wrapText="false" indent="0" shrinkToFit="false"/>
      <protection locked="true" hidden="false"/>
    </xf>
    <xf numFmtId="176" fontId="15" fillId="36" borderId="1" xfId="0" applyFont="true" applyBorder="true" applyAlignment="true" applyProtection="false">
      <alignment horizontal="center" vertical="bottom" textRotation="0" wrapText="false" indent="0" shrinkToFit="false"/>
      <protection locked="true" hidden="false"/>
    </xf>
    <xf numFmtId="164" fontId="56" fillId="2" borderId="0" xfId="0" applyFont="true" applyBorder="false" applyAlignment="true" applyProtection="false">
      <alignment horizontal="general" vertical="center" textRotation="0" wrapText="false" indent="0" shrinkToFit="false"/>
      <protection locked="true" hidden="false"/>
    </xf>
    <xf numFmtId="164" fontId="48" fillId="2" borderId="0" xfId="0" applyFont="true" applyBorder="false" applyAlignment="true" applyProtection="false">
      <alignment horizontal="general" vertical="center" textRotation="0" wrapText="false" indent="0" shrinkToFit="false"/>
      <protection locked="true" hidden="false"/>
    </xf>
    <xf numFmtId="164" fontId="57" fillId="2" borderId="0" xfId="0" applyFont="true" applyBorder="false" applyAlignment="true" applyProtection="false">
      <alignment horizontal="general" vertical="center" textRotation="0" wrapText="false" indent="0" shrinkToFit="false"/>
      <protection locked="true" hidden="false"/>
    </xf>
    <xf numFmtId="164" fontId="19" fillId="2" borderId="0" xfId="0" applyFont="true" applyBorder="false" applyAlignment="true" applyProtection="false">
      <alignment horizontal="general" vertical="center" textRotation="0" wrapText="false" indent="0" shrinkToFit="false"/>
      <protection locked="true" hidden="false"/>
    </xf>
    <xf numFmtId="164" fontId="13" fillId="2" borderId="0" xfId="0" applyFont="true" applyBorder="false" applyAlignment="true" applyProtection="false">
      <alignment horizontal="general" vertical="center"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12" fillId="2" borderId="0" xfId="0" applyFont="true" applyBorder="false" applyAlignment="true" applyProtection="false">
      <alignment horizontal="general" vertical="center" textRotation="0" wrapText="false" indent="0" shrinkToFit="false"/>
      <protection locked="true" hidden="false"/>
    </xf>
    <xf numFmtId="164" fontId="5" fillId="37" borderId="20" xfId="0" applyFont="true" applyBorder="true" applyAlignment="true" applyProtection="false">
      <alignment horizontal="center" vertical="center" textRotation="0" wrapText="false" indent="0" shrinkToFit="false"/>
      <protection locked="true" hidden="false"/>
    </xf>
    <xf numFmtId="164" fontId="58" fillId="37" borderId="20" xfId="0" applyFont="true" applyBorder="true" applyAlignment="true" applyProtection="false">
      <alignment horizontal="center" vertical="center" textRotation="0" wrapText="true" indent="0" shrinkToFit="false"/>
      <protection locked="true" hidden="false"/>
    </xf>
    <xf numFmtId="164" fontId="5" fillId="37" borderId="2" xfId="0" applyFont="true" applyBorder="true" applyAlignment="true" applyProtection="false">
      <alignment horizontal="center" vertical="center" textRotation="0" wrapText="false" indent="0" shrinkToFit="false"/>
      <protection locked="true" hidden="false"/>
    </xf>
    <xf numFmtId="164" fontId="60" fillId="2" borderId="0" xfId="0" applyFont="true" applyBorder="true" applyAlignment="false" applyProtection="false">
      <alignment horizontal="general" vertical="bottom" textRotation="0" wrapText="false" indent="0" shrinkToFit="false"/>
      <protection locked="true" hidden="false"/>
    </xf>
    <xf numFmtId="164" fontId="9" fillId="37" borderId="2" xfId="0" applyFont="true" applyBorder="true" applyAlignment="false" applyProtection="false">
      <alignment horizontal="general" vertical="bottom" textRotation="0" wrapText="false" indent="0" shrinkToFit="false"/>
      <protection locked="true" hidden="false"/>
    </xf>
    <xf numFmtId="164" fontId="5" fillId="8" borderId="1" xfId="0" applyFont="true" applyBorder="true" applyAlignment="true" applyProtection="false">
      <alignment horizontal="left" vertical="center" textRotation="0" wrapText="false" indent="0" shrinkToFit="false"/>
      <protection locked="true" hidden="false"/>
    </xf>
    <xf numFmtId="164" fontId="32" fillId="38" borderId="2" xfId="0" applyFont="true" applyBorder="true" applyAlignment="true" applyProtection="false">
      <alignment horizontal="general" vertical="bottom" textRotation="0" wrapText="true" indent="0" shrinkToFit="false"/>
      <protection locked="true" hidden="false"/>
    </xf>
    <xf numFmtId="164" fontId="5" fillId="8" borderId="1" xfId="0" applyFont="true" applyBorder="true" applyAlignment="true" applyProtection="false">
      <alignment horizontal="right" vertical="center" textRotation="0" wrapText="false" indent="0" shrinkToFit="false"/>
      <protection locked="true" hidden="false"/>
    </xf>
    <xf numFmtId="164" fontId="5" fillId="8" borderId="1" xfId="0" applyFont="true" applyBorder="true" applyAlignment="true" applyProtection="false">
      <alignment horizontal="general" vertical="center" textRotation="0" wrapText="false" indent="0" shrinkToFit="false"/>
      <protection locked="true" hidden="false"/>
    </xf>
    <xf numFmtId="164" fontId="5" fillId="8" borderId="1" xfId="0" applyFont="true" applyBorder="true" applyAlignment="true" applyProtection="false">
      <alignment horizontal="center" vertical="center" textRotation="0" wrapText="false" indent="0" shrinkToFit="false"/>
      <protection locked="true" hidden="false"/>
    </xf>
    <xf numFmtId="176" fontId="12" fillId="36" borderId="2" xfId="0" applyFont="true" applyBorder="true" applyAlignment="true" applyProtection="false">
      <alignment horizontal="center" vertical="bottom" textRotation="0" wrapText="false" indent="0" shrinkToFit="false"/>
      <protection locked="true" hidden="false"/>
    </xf>
    <xf numFmtId="164" fontId="61" fillId="38" borderId="2" xfId="0" applyFont="true" applyBorder="true" applyAlignment="true" applyProtection="false">
      <alignment horizontal="general" vertical="bottom" textRotation="0" wrapText="true" indent="0" shrinkToFit="false"/>
      <protection locked="true" hidden="false"/>
    </xf>
    <xf numFmtId="170" fontId="5" fillId="8" borderId="1" xfId="0" applyFont="true" applyBorder="true" applyAlignment="true" applyProtection="false">
      <alignment horizontal="center" vertical="center" textRotation="0" wrapText="false" indent="0" shrinkToFit="false"/>
      <protection locked="true" hidden="false"/>
    </xf>
    <xf numFmtId="176" fontId="12" fillId="36" borderId="2" xfId="0" applyFont="true" applyBorder="true" applyAlignment="true" applyProtection="false">
      <alignment horizontal="left" vertical="bottom" textRotation="0" wrapText="false" indent="0" shrinkToFit="false"/>
      <protection locked="true" hidden="false"/>
    </xf>
    <xf numFmtId="164" fontId="5" fillId="2" borderId="0" xfId="0" applyFont="true" applyBorder="false" applyAlignment="true" applyProtection="false">
      <alignment horizontal="left" vertical="center" textRotation="0" wrapText="false" indent="0" shrinkToFit="false"/>
      <protection locked="true" hidden="false"/>
    </xf>
    <xf numFmtId="164" fontId="5" fillId="2" borderId="0" xfId="0" applyFont="true" applyBorder="false" applyAlignment="true" applyProtection="false">
      <alignment horizontal="center" vertical="center" textRotation="0" wrapText="true" indent="0" shrinkToFit="false"/>
      <protection locked="true" hidden="false"/>
    </xf>
    <xf numFmtId="164" fontId="62" fillId="2" borderId="0" xfId="0" applyFont="true" applyBorder="true" applyAlignment="false" applyProtection="false">
      <alignment horizontal="general" vertical="bottom" textRotation="0" wrapText="false" indent="0" shrinkToFit="false"/>
      <protection locked="true" hidden="false"/>
    </xf>
    <xf numFmtId="164" fontId="12" fillId="22" borderId="0" xfId="0" applyFont="true" applyBorder="false" applyAlignment="false" applyProtection="false">
      <alignment horizontal="general" vertical="bottom" textRotation="0" wrapText="false" indent="0" shrinkToFit="false"/>
      <protection locked="true" hidden="false"/>
    </xf>
    <xf numFmtId="164" fontId="5" fillId="8" borderId="21" xfId="0" applyFont="true" applyBorder="true" applyAlignment="false" applyProtection="false">
      <alignment horizontal="general" vertical="bottom" textRotation="0" wrapText="false" indent="0" shrinkToFit="false"/>
      <protection locked="true" hidden="false"/>
    </xf>
    <xf numFmtId="164" fontId="5" fillId="8" borderId="22" xfId="0" applyFont="true" applyBorder="true" applyAlignment="false" applyProtection="false">
      <alignment horizontal="general" vertical="bottom" textRotation="0" wrapText="false" indent="0" shrinkToFit="false"/>
      <protection locked="true" hidden="false"/>
    </xf>
    <xf numFmtId="164" fontId="64" fillId="2" borderId="0" xfId="26" applyFont="true" applyBorder="true" applyAlignment="false" applyProtection="false">
      <alignment horizontal="general" vertical="bottom" textRotation="0" wrapText="false" indent="0" shrinkToFit="false"/>
      <protection locked="true" hidden="false"/>
    </xf>
    <xf numFmtId="165" fontId="5" fillId="8" borderId="1" xfId="0" applyFont="true" applyBorder="true" applyAlignment="false" applyProtection="false">
      <alignment horizontal="general" vertical="bottom" textRotation="0" wrapText="false" indent="0" shrinkToFit="false"/>
      <protection locked="true" hidden="false"/>
    </xf>
    <xf numFmtId="176" fontId="12" fillId="36" borderId="1" xfId="0" applyFont="true" applyBorder="true" applyAlignment="true" applyProtection="false">
      <alignment horizontal="center" vertical="bottom" textRotation="0" wrapText="false" indent="0" shrinkToFit="false"/>
      <protection locked="true" hidden="false"/>
    </xf>
    <xf numFmtId="164" fontId="65" fillId="38" borderId="2" xfId="0" applyFont="true" applyBorder="true" applyAlignment="true" applyProtection="false">
      <alignment horizontal="general" vertical="bottom" textRotation="0" wrapText="true" indent="0" shrinkToFit="false"/>
      <protection locked="true" hidden="false"/>
    </xf>
    <xf numFmtId="177" fontId="5" fillId="8" borderId="1" xfId="0" applyFont="true" applyBorder="true" applyAlignment="false" applyProtection="false">
      <alignment horizontal="general" vertical="bottom" textRotation="0" wrapText="false" indent="0" shrinkToFit="false"/>
      <protection locked="true" hidden="false"/>
    </xf>
    <xf numFmtId="164" fontId="5" fillId="8" borderId="1" xfId="26" applyFont="true" applyBorder="true" applyAlignment="false" applyProtection="false">
      <alignment horizontal="general" vertical="bottom" textRotation="0" wrapText="false" indent="0" shrinkToFit="false"/>
      <protection locked="true" hidden="false"/>
    </xf>
    <xf numFmtId="164" fontId="66" fillId="38" borderId="2" xfId="0" applyFont="true" applyBorder="true" applyAlignment="true" applyProtection="true">
      <alignment horizontal="general" vertical="bottom" textRotation="0" wrapText="true" indent="0" shrinkToFit="false"/>
      <protection locked="true" hidden="false"/>
    </xf>
    <xf numFmtId="176" fontId="5" fillId="8" borderId="1" xfId="0" applyFont="true" applyBorder="true" applyAlignment="false" applyProtection="false">
      <alignment horizontal="general" vertical="bottom" textRotation="0" wrapText="false" indent="0" shrinkToFit="false"/>
      <protection locked="true" hidden="false"/>
    </xf>
    <xf numFmtId="164" fontId="5" fillId="2" borderId="0" xfId="0" applyFont="true" applyBorder="true" applyAlignment="true" applyProtection="false">
      <alignment horizontal="left" vertical="center" textRotation="0" wrapText="false" indent="0" shrinkToFit="false"/>
      <protection locked="true" hidden="false"/>
    </xf>
    <xf numFmtId="164" fontId="12" fillId="22" borderId="5" xfId="0" applyFont="true" applyBorder="true" applyAlignment="false" applyProtection="false">
      <alignment horizontal="general" vertical="bottom" textRotation="0" wrapText="false" indent="0" shrinkToFit="false"/>
      <protection locked="true" hidden="false"/>
    </xf>
    <xf numFmtId="164" fontId="12" fillId="39" borderId="14" xfId="0" applyFont="true" applyBorder="true" applyAlignment="true" applyProtection="false">
      <alignment horizontal="center" vertical="center" textRotation="0" wrapText="false" indent="0" shrinkToFit="false"/>
      <protection locked="true" hidden="false"/>
    </xf>
    <xf numFmtId="164" fontId="12" fillId="22" borderId="5" xfId="0" applyFont="true" applyBorder="true" applyAlignment="true" applyProtection="false">
      <alignment horizontal="center" vertical="center" textRotation="0" wrapText="false" indent="0" shrinkToFit="false"/>
      <protection locked="true" hidden="false"/>
    </xf>
    <xf numFmtId="164" fontId="12" fillId="22" borderId="4" xfId="0" applyFont="true" applyBorder="true" applyAlignment="true" applyProtection="false">
      <alignment horizontal="center" vertical="center" textRotation="0" wrapText="false" indent="0" shrinkToFit="false"/>
      <protection locked="true" hidden="false"/>
    </xf>
    <xf numFmtId="164" fontId="12" fillId="22" borderId="6" xfId="0" applyFont="true" applyBorder="true" applyAlignment="true" applyProtection="false">
      <alignment horizontal="center" vertical="center" textRotation="0" wrapText="false" indent="0" shrinkToFit="false"/>
      <protection locked="true" hidden="false"/>
    </xf>
    <xf numFmtId="164" fontId="12" fillId="15" borderId="4" xfId="0" applyFont="true" applyBorder="true" applyAlignment="true" applyProtection="false">
      <alignment horizontal="center" vertical="center" textRotation="0" wrapText="false" indent="0" shrinkToFit="false"/>
      <protection locked="true" hidden="false"/>
    </xf>
    <xf numFmtId="164" fontId="12" fillId="22" borderId="3" xfId="0" applyFont="true" applyBorder="true" applyAlignment="false" applyProtection="false">
      <alignment horizontal="general" vertical="bottom" textRotation="0" wrapText="false" indent="0" shrinkToFit="false"/>
      <protection locked="true" hidden="false"/>
    </xf>
    <xf numFmtId="164" fontId="12" fillId="22" borderId="3" xfId="0" applyFont="true" applyBorder="true" applyAlignment="true" applyProtection="false">
      <alignment horizontal="center" vertical="bottom" textRotation="0" wrapText="false" indent="0" shrinkToFit="false"/>
      <protection locked="true" hidden="false"/>
    </xf>
    <xf numFmtId="164" fontId="12" fillId="22" borderId="0" xfId="0" applyFont="true" applyBorder="false" applyAlignment="true" applyProtection="false">
      <alignment horizontal="center" vertical="bottom" textRotation="0" wrapText="false" indent="0" shrinkToFit="false"/>
      <protection locked="true" hidden="false"/>
    </xf>
    <xf numFmtId="164" fontId="12" fillId="22" borderId="7" xfId="0" applyFont="true" applyBorder="true" applyAlignment="true" applyProtection="false">
      <alignment horizontal="center" vertical="bottom" textRotation="0" wrapText="false" indent="0" shrinkToFit="false"/>
      <protection locked="true" hidden="false"/>
    </xf>
    <xf numFmtId="164" fontId="5" fillId="8" borderId="18" xfId="0" applyFont="true" applyBorder="true" applyAlignment="true" applyProtection="false">
      <alignment horizontal="general" vertical="center" textRotation="0" wrapText="false" indent="0" shrinkToFit="false"/>
      <protection locked="true" hidden="false"/>
    </xf>
    <xf numFmtId="164" fontId="5" fillId="8" borderId="23" xfId="0" applyFont="true" applyBorder="true" applyAlignment="true" applyProtection="false">
      <alignment horizontal="general" vertical="center" textRotation="0" wrapText="false" indent="0" shrinkToFit="false"/>
      <protection locked="true" hidden="false"/>
    </xf>
    <xf numFmtId="164" fontId="5" fillId="40" borderId="1" xfId="0" applyFont="true" applyBorder="true" applyAlignment="true" applyProtection="false">
      <alignment horizontal="general" vertical="center" textRotation="0" wrapText="false" indent="0" shrinkToFit="false"/>
      <protection locked="true" hidden="false"/>
    </xf>
    <xf numFmtId="176" fontId="12" fillId="36" borderId="2" xfId="0" applyFont="true" applyBorder="true" applyAlignment="true" applyProtection="false">
      <alignment horizontal="center" vertical="center" textRotation="0" wrapText="false" indent="0" shrinkToFit="false"/>
      <protection locked="true" hidden="false"/>
    </xf>
    <xf numFmtId="178" fontId="12" fillId="36" borderId="2" xfId="0" applyFont="true" applyBorder="true" applyAlignment="true" applyProtection="false">
      <alignment horizontal="center" vertical="center" textRotation="0" wrapText="false" indent="0" shrinkToFit="false"/>
      <protection locked="true" hidden="false"/>
    </xf>
    <xf numFmtId="176" fontId="5" fillId="40" borderId="9" xfId="0" applyFont="true" applyBorder="true" applyAlignment="true" applyProtection="false">
      <alignment horizontal="general" vertical="center" textRotation="0" wrapText="false" indent="0" shrinkToFit="false"/>
      <protection locked="true" hidden="false"/>
    </xf>
    <xf numFmtId="176" fontId="5" fillId="40" borderId="10" xfId="0" applyFont="true" applyBorder="true" applyAlignment="true" applyProtection="false">
      <alignment horizontal="general" vertical="center" textRotation="0" wrapText="false" indent="0" shrinkToFit="false"/>
      <protection locked="true" hidden="false"/>
    </xf>
    <xf numFmtId="176" fontId="12" fillId="36" borderId="19" xfId="0" applyFont="true" applyBorder="true" applyAlignment="true" applyProtection="false">
      <alignment horizontal="center" vertical="center" textRotation="0" wrapText="false" indent="0" shrinkToFit="false"/>
      <protection locked="true" hidden="false"/>
    </xf>
    <xf numFmtId="176" fontId="12" fillId="36" borderId="17" xfId="0" applyFont="true" applyBorder="true" applyAlignment="true" applyProtection="false">
      <alignment horizontal="center" vertical="center" textRotation="0" wrapText="false" indent="0" shrinkToFit="false"/>
      <protection locked="true" hidden="false"/>
    </xf>
    <xf numFmtId="176" fontId="12" fillId="12" borderId="19" xfId="0" applyFont="true" applyBorder="true" applyAlignment="true" applyProtection="false">
      <alignment horizontal="center" vertical="center" textRotation="0" wrapText="false" indent="0" shrinkToFit="false"/>
      <protection locked="true" hidden="false"/>
    </xf>
    <xf numFmtId="164" fontId="5" fillId="12" borderId="1" xfId="0" applyFont="true" applyBorder="true" applyAlignment="true" applyProtection="false">
      <alignment horizontal="general" vertical="center" textRotation="0" wrapText="false" indent="0" shrinkToFit="false"/>
      <protection locked="true" hidden="false"/>
    </xf>
    <xf numFmtId="182" fontId="5" fillId="12" borderId="1" xfId="0" applyFont="true" applyBorder="true" applyAlignment="true" applyProtection="false">
      <alignment horizontal="right" vertical="center" textRotation="0" wrapText="false" indent="0" shrinkToFit="false"/>
      <protection locked="true" hidden="false"/>
    </xf>
    <xf numFmtId="172" fontId="5" fillId="12" borderId="1" xfId="0" applyFont="true" applyBorder="true" applyAlignment="true" applyProtection="false">
      <alignment horizontal="general" vertical="center" textRotation="0" wrapText="false" indent="0" shrinkToFit="false"/>
      <protection locked="true" hidden="false"/>
    </xf>
    <xf numFmtId="183" fontId="5" fillId="12" borderId="1" xfId="0" applyFont="true" applyBorder="true" applyAlignment="true" applyProtection="false">
      <alignment horizontal="general" vertical="center" textRotation="0" wrapText="false" indent="0" shrinkToFit="false"/>
      <protection locked="true" hidden="false"/>
    </xf>
    <xf numFmtId="164" fontId="5" fillId="2" borderId="24" xfId="0" applyFont="true" applyBorder="true" applyAlignment="true" applyProtection="false">
      <alignment horizontal="general" vertical="bottom" textRotation="0" wrapText="false" indent="0" shrinkToFit="false"/>
      <protection locked="true" hidden="false"/>
    </xf>
    <xf numFmtId="164" fontId="5" fillId="2" borderId="2" xfId="0" applyFont="true" applyBorder="true" applyAlignment="true" applyProtection="false">
      <alignment horizontal="center" vertical="bottom" textRotation="0" wrapText="false" indent="0" shrinkToFit="false"/>
      <protection locked="true" hidden="false"/>
    </xf>
    <xf numFmtId="164" fontId="5" fillId="2" borderId="2" xfId="0" applyFont="true" applyBorder="true" applyAlignment="false" applyProtection="false">
      <alignment horizontal="general" vertical="bottom" textRotation="0" wrapText="false" indent="0" shrinkToFit="false"/>
      <protection locked="true" hidden="false"/>
    </xf>
    <xf numFmtId="164" fontId="5" fillId="2" borderId="17" xfId="0" applyFont="true" applyBorder="true" applyAlignment="false" applyProtection="false">
      <alignment horizontal="general" vertical="bottom" textRotation="0" wrapText="false" indent="0" shrinkToFit="false"/>
      <protection locked="true" hidden="false"/>
    </xf>
    <xf numFmtId="164" fontId="5" fillId="7" borderId="19" xfId="0" applyFont="true" applyBorder="true" applyAlignment="false" applyProtection="false">
      <alignment horizontal="general" vertical="bottom" textRotation="0" wrapText="false" indent="0" shrinkToFit="false"/>
      <protection locked="true" hidden="false"/>
    </xf>
    <xf numFmtId="170" fontId="5" fillId="2" borderId="2" xfId="0" applyFont="true" applyBorder="true" applyAlignment="true" applyProtection="false">
      <alignment horizontal="right" vertical="bottom" textRotation="0" wrapText="false" indent="0" shrinkToFit="false"/>
      <protection locked="true" hidden="false"/>
    </xf>
    <xf numFmtId="165" fontId="5" fillId="2" borderId="17" xfId="0" applyFont="true" applyBorder="true" applyAlignment="true" applyProtection="false">
      <alignment horizontal="right" vertical="bottom" textRotation="0" wrapText="false" indent="0" shrinkToFit="false"/>
      <protection locked="true" hidden="false"/>
    </xf>
    <xf numFmtId="164" fontId="5" fillId="5" borderId="19" xfId="0" applyFont="true" applyBorder="true" applyAlignment="false" applyProtection="false">
      <alignment horizontal="general" vertical="bottom" textRotation="0" wrapText="false" indent="0" shrinkToFit="false"/>
      <protection locked="true" hidden="false"/>
    </xf>
    <xf numFmtId="164" fontId="5" fillId="5" borderId="2" xfId="0" applyFont="true" applyBorder="true" applyAlignment="true" applyProtection="false">
      <alignment horizontal="center" vertical="bottom" textRotation="0" wrapText="false" indent="0" shrinkToFit="false"/>
      <protection locked="true" hidden="false"/>
    </xf>
    <xf numFmtId="164" fontId="5" fillId="5" borderId="2" xfId="0" applyFont="true" applyBorder="true" applyAlignment="false" applyProtection="false">
      <alignment horizontal="general" vertical="bottom" textRotation="0" wrapText="false" indent="0" shrinkToFit="false"/>
      <protection locked="true" hidden="false"/>
    </xf>
    <xf numFmtId="170" fontId="5" fillId="5" borderId="2" xfId="0" applyFont="true" applyBorder="true" applyAlignment="false" applyProtection="false">
      <alignment horizontal="general" vertical="bottom" textRotation="0" wrapText="false" indent="0" shrinkToFit="false"/>
      <protection locked="true" hidden="false"/>
    </xf>
    <xf numFmtId="164" fontId="5" fillId="5" borderId="17" xfId="0" applyFont="true" applyBorder="true" applyAlignment="false" applyProtection="false">
      <alignment horizontal="general" vertical="bottom" textRotation="0" wrapText="false" indent="0" shrinkToFit="false"/>
      <protection locked="true" hidden="false"/>
    </xf>
    <xf numFmtId="164" fontId="5" fillId="22" borderId="25" xfId="0" applyFont="true" applyBorder="true" applyAlignment="true" applyProtection="false">
      <alignment horizontal="center" vertical="center" textRotation="0" wrapText="false" indent="0" shrinkToFit="false"/>
      <protection locked="true" hidden="false"/>
    </xf>
    <xf numFmtId="164" fontId="5" fillId="2" borderId="26" xfId="0" applyFont="true" applyBorder="true" applyAlignment="true" applyProtection="false">
      <alignment horizontal="left" vertical="center" textRotation="0" wrapText="false" indent="0" shrinkToFit="false"/>
      <protection locked="true" hidden="false"/>
    </xf>
    <xf numFmtId="164" fontId="5" fillId="2" borderId="27" xfId="0" applyFont="true" applyBorder="true" applyAlignment="true" applyProtection="false">
      <alignment horizontal="left" vertical="center" textRotation="0" wrapText="false" indent="0" shrinkToFit="false"/>
      <protection locked="true" hidden="false"/>
    </xf>
    <xf numFmtId="164" fontId="5" fillId="2" borderId="28" xfId="0" applyFont="true" applyBorder="true" applyAlignment="true" applyProtection="false">
      <alignment horizontal="left" vertical="center" textRotation="0" wrapText="false" indent="0" shrinkToFit="false"/>
      <protection locked="true" hidden="false"/>
    </xf>
    <xf numFmtId="164" fontId="5" fillId="8" borderId="19" xfId="0" applyFont="true" applyBorder="true" applyAlignment="false" applyProtection="false">
      <alignment horizontal="general" vertical="bottom" textRotation="0" wrapText="false" indent="0" shrinkToFit="false"/>
      <protection locked="true" hidden="false"/>
    </xf>
    <xf numFmtId="165" fontId="5" fillId="22" borderId="25" xfId="0" applyFont="true" applyBorder="true" applyAlignment="true" applyProtection="false">
      <alignment horizontal="center" vertical="center" textRotation="0" wrapText="false" indent="0" shrinkToFit="false"/>
      <protection locked="true" hidden="false"/>
    </xf>
    <xf numFmtId="164" fontId="5" fillId="2" borderId="29" xfId="0" applyFont="true" applyBorder="true" applyAlignment="true" applyProtection="false">
      <alignment horizontal="left" vertical="center" textRotation="0" wrapText="false" indent="0" shrinkToFit="false"/>
      <protection locked="true" hidden="false"/>
    </xf>
    <xf numFmtId="181" fontId="12" fillId="36" borderId="2" xfId="0" applyFont="true" applyBorder="true" applyAlignment="true" applyProtection="false">
      <alignment horizontal="center" vertical="bottom" textRotation="0" wrapText="false" indent="0" shrinkToFit="false"/>
      <protection locked="true" hidden="false"/>
    </xf>
    <xf numFmtId="164" fontId="5" fillId="0" borderId="30" xfId="0" applyFont="true" applyBorder="true" applyAlignment="true" applyProtection="false">
      <alignment horizontal="left" vertical="center" textRotation="0" wrapText="false" indent="0" shrinkToFit="false"/>
      <protection locked="true" hidden="false"/>
    </xf>
    <xf numFmtId="164" fontId="5" fillId="8" borderId="18" xfId="0" applyFont="true" applyBorder="true" applyAlignment="false" applyProtection="false">
      <alignment horizontal="general" vertical="bottom" textRotation="0" wrapText="false" indent="0" shrinkToFit="false"/>
      <protection locked="true" hidden="false"/>
    </xf>
    <xf numFmtId="164" fontId="5" fillId="8" borderId="31" xfId="0" applyFont="true" applyBorder="true" applyAlignment="false" applyProtection="false">
      <alignment horizontal="general" vertical="bottom" textRotation="0" wrapText="false" indent="0" shrinkToFit="false"/>
      <protection locked="true" hidden="false"/>
    </xf>
    <xf numFmtId="176" fontId="12" fillId="36" borderId="32" xfId="0" applyFont="true" applyBorder="true" applyAlignment="true" applyProtection="false">
      <alignment horizontal="center" vertical="bottom" textRotation="0" wrapText="false" indent="0" shrinkToFit="false"/>
      <protection locked="true" hidden="false"/>
    </xf>
    <xf numFmtId="164" fontId="5" fillId="2" borderId="33" xfId="0" applyFont="true" applyBorder="true" applyAlignment="false" applyProtection="false">
      <alignment horizontal="general" vertical="bottom" textRotation="0" wrapText="false" indent="0" shrinkToFit="false"/>
      <protection locked="true" hidden="false"/>
    </xf>
    <xf numFmtId="164" fontId="5" fillId="2" borderId="34" xfId="0" applyFont="true" applyBorder="true" applyAlignment="false" applyProtection="false">
      <alignment horizontal="general" vertical="bottom" textRotation="0" wrapText="false" indent="0" shrinkToFit="false"/>
      <protection locked="true" hidden="false"/>
    </xf>
    <xf numFmtId="176" fontId="12" fillId="2" borderId="0" xfId="0" applyFont="true" applyBorder="true" applyAlignment="true" applyProtection="false">
      <alignment horizontal="center" vertical="bottom" textRotation="0" wrapText="false" indent="0" shrinkToFit="false"/>
      <protection locked="true" hidden="false"/>
    </xf>
    <xf numFmtId="181" fontId="12" fillId="36" borderId="35" xfId="0" applyFont="true" applyBorder="true" applyAlignment="true" applyProtection="false">
      <alignment horizontal="center" vertical="bottom" textRotation="0" wrapText="false" indent="0" shrinkToFit="false"/>
      <protection locked="true" hidden="false"/>
    </xf>
    <xf numFmtId="164" fontId="5" fillId="2" borderId="36" xfId="0" applyFont="true" applyBorder="true" applyAlignment="false" applyProtection="false">
      <alignment horizontal="general" vertical="bottom" textRotation="0" wrapText="false" indent="0" shrinkToFit="false"/>
      <protection locked="true" hidden="false"/>
    </xf>
    <xf numFmtId="176" fontId="12" fillId="36" borderId="18" xfId="0" applyFont="true" applyBorder="true" applyAlignment="true" applyProtection="false">
      <alignment horizontal="left" vertical="bottom" textRotation="0" wrapText="false" indent="0" shrinkToFit="false"/>
      <protection locked="true" hidden="false"/>
    </xf>
    <xf numFmtId="164" fontId="5" fillId="8" borderId="34" xfId="0" applyFont="true" applyBorder="true" applyAlignment="false" applyProtection="false">
      <alignment horizontal="general" vertical="bottom" textRotation="0" wrapText="false" indent="0" shrinkToFit="false"/>
      <protection locked="true" hidden="false"/>
    </xf>
    <xf numFmtId="164" fontId="5" fillId="8" borderId="28" xfId="0" applyFont="true" applyBorder="true" applyAlignment="false" applyProtection="false">
      <alignment horizontal="general" vertical="bottom" textRotation="0" wrapText="false" indent="0" shrinkToFit="false"/>
      <protection locked="true" hidden="false"/>
    </xf>
    <xf numFmtId="164" fontId="67" fillId="2" borderId="0" xfId="0" applyFont="true" applyBorder="false" applyAlignment="false" applyProtection="false">
      <alignment horizontal="general" vertical="bottom" textRotation="0" wrapText="false" indent="0" shrinkToFit="false"/>
      <protection locked="true" hidden="false"/>
    </xf>
    <xf numFmtId="164" fontId="68" fillId="2" borderId="0" xfId="0" applyFont="true" applyBorder="false" applyAlignment="false" applyProtection="false">
      <alignment horizontal="general" vertical="bottom" textRotation="0" wrapText="false" indent="0" shrinkToFit="false"/>
      <protection locked="true" hidden="false"/>
    </xf>
    <xf numFmtId="164" fontId="5" fillId="8" borderId="36" xfId="0" applyFont="true" applyBorder="true" applyAlignment="false" applyProtection="false">
      <alignment horizontal="general" vertical="bottom" textRotation="0" wrapText="false" indent="0" shrinkToFit="false"/>
      <protection locked="true" hidden="false"/>
    </xf>
    <xf numFmtId="181" fontId="12" fillId="36" borderId="37" xfId="0" applyFont="true" applyBorder="true" applyAlignment="true" applyProtection="false">
      <alignment horizontal="center" vertical="bottom" textRotation="0" wrapText="false" indent="0" shrinkToFit="false"/>
      <protection locked="true" hidden="false"/>
    </xf>
    <xf numFmtId="164" fontId="5" fillId="2" borderId="12"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5" fontId="5" fillId="8" borderId="38" xfId="0" applyFont="true" applyBorder="true" applyAlignment="false" applyProtection="false">
      <alignment horizontal="general" vertical="bottom" textRotation="0" wrapText="false" indent="0" shrinkToFit="false"/>
      <protection locked="true" hidden="false"/>
    </xf>
    <xf numFmtId="164" fontId="5" fillId="8" borderId="39" xfId="0" applyFont="true" applyBorder="true" applyAlignment="false" applyProtection="false">
      <alignment horizontal="general" vertical="bottom" textRotation="0" wrapText="false" indent="0" shrinkToFit="false"/>
      <protection locked="true" hidden="false"/>
    </xf>
    <xf numFmtId="176" fontId="12" fillId="36" borderId="35" xfId="0" applyFont="true" applyBorder="true" applyAlignment="true" applyProtection="false">
      <alignment horizontal="left" vertical="bottom" textRotation="0" wrapText="false" indent="0" shrinkToFit="false"/>
      <protection locked="true" hidden="false"/>
    </xf>
    <xf numFmtId="176" fontId="12" fillId="36" borderId="35" xfId="0" applyFont="true" applyBorder="true" applyAlignment="true" applyProtection="false">
      <alignment horizontal="right" vertical="bottom" textRotation="0" wrapText="false" indent="0" shrinkToFit="false"/>
      <protection locked="true" hidden="false"/>
    </xf>
    <xf numFmtId="164" fontId="6" fillId="0" borderId="0" xfId="0" applyFont="true" applyBorder="false" applyAlignment="true" applyProtection="false">
      <alignment horizontal="left" vertical="bottom" textRotation="0" wrapText="false" indent="0" shrinkToFit="false"/>
      <protection locked="true" hidden="false"/>
    </xf>
    <xf numFmtId="164" fontId="6" fillId="0" borderId="0" xfId="0" applyFont="true" applyBorder="false" applyAlignment="true" applyProtection="false">
      <alignment horizontal="center" vertical="bottom" textRotation="0" wrapText="false" indent="0" shrinkToFit="false"/>
      <protection locked="true" hidden="false"/>
    </xf>
    <xf numFmtId="164" fontId="69" fillId="2" borderId="0" xfId="0" applyFont="true" applyBorder="false" applyAlignment="true" applyProtection="false">
      <alignment horizontal="left" vertical="bottom" textRotation="0" wrapText="false" indent="0" shrinkToFit="false"/>
      <protection locked="true" hidden="false"/>
    </xf>
    <xf numFmtId="164" fontId="6" fillId="2" borderId="0" xfId="0" applyFont="true" applyBorder="false" applyAlignment="true" applyProtection="false">
      <alignment horizontal="center" vertical="bottom" textRotation="0" wrapText="false" indent="0" shrinkToFit="false"/>
      <protection locked="true" hidden="false"/>
    </xf>
    <xf numFmtId="184" fontId="6" fillId="2" borderId="0" xfId="0" applyFont="true" applyBorder="false" applyAlignment="false" applyProtection="false">
      <alignment horizontal="general" vertical="bottom" textRotation="0" wrapText="false" indent="0" shrinkToFit="false"/>
      <protection locked="true" hidden="false"/>
    </xf>
    <xf numFmtId="164" fontId="70" fillId="7" borderId="1" xfId="0" applyFont="true" applyBorder="true" applyAlignment="true" applyProtection="false">
      <alignment horizontal="right" vertical="center" textRotation="0" wrapText="false" indent="0" shrinkToFit="false"/>
      <protection locked="true" hidden="false"/>
    </xf>
    <xf numFmtId="164" fontId="8" fillId="2" borderId="40" xfId="0" applyFont="true" applyBorder="true" applyAlignment="true" applyProtection="false">
      <alignment horizontal="general" vertical="bottom" textRotation="0" wrapText="false" indent="0" shrinkToFit="false"/>
      <protection locked="true" hidden="false"/>
    </xf>
    <xf numFmtId="164" fontId="6" fillId="2" borderId="0" xfId="0" applyFont="true" applyBorder="false" applyAlignment="true" applyProtection="false">
      <alignment horizontal="left" vertical="bottom" textRotation="0" wrapText="false" indent="0" shrinkToFit="false"/>
      <protection locked="true" hidden="false"/>
    </xf>
    <xf numFmtId="164" fontId="8" fillId="2" borderId="2" xfId="0" applyFont="true" applyBorder="true" applyAlignment="true" applyProtection="false">
      <alignment horizontal="left" vertical="bottom" textRotation="0" wrapText="false" indent="0" shrinkToFit="false"/>
      <protection locked="true" hidden="false"/>
    </xf>
    <xf numFmtId="164" fontId="8" fillId="2" borderId="2" xfId="0" applyFont="true" applyBorder="true" applyAlignment="true" applyProtection="false">
      <alignment horizontal="center" vertical="bottom" textRotation="0" wrapText="false" indent="0" shrinkToFit="false"/>
      <protection locked="true" hidden="false"/>
    </xf>
    <xf numFmtId="164" fontId="6" fillId="41" borderId="0" xfId="0" applyFont="true" applyBorder="false" applyAlignment="false" applyProtection="false">
      <alignment horizontal="general" vertical="bottom" textRotation="0" wrapText="false" indent="0" shrinkToFit="false"/>
      <protection locked="true" hidden="false"/>
    </xf>
    <xf numFmtId="174" fontId="8" fillId="42" borderId="0" xfId="0" applyFont="true" applyBorder="false" applyAlignment="true" applyProtection="false">
      <alignment horizontal="left" vertical="bottom" textRotation="0" wrapText="false" indent="0" shrinkToFit="false"/>
      <protection locked="true" hidden="false"/>
    </xf>
    <xf numFmtId="164" fontId="6" fillId="42" borderId="0" xfId="0" applyFont="true" applyBorder="false" applyAlignment="true" applyProtection="false">
      <alignment horizontal="center" vertical="bottom" textRotation="0" wrapText="false" indent="0" shrinkToFit="false"/>
      <protection locked="true" hidden="false"/>
    </xf>
    <xf numFmtId="164" fontId="6" fillId="42" borderId="41" xfId="0" applyFont="true" applyBorder="true" applyAlignment="false" applyProtection="false">
      <alignment horizontal="general" vertical="bottom" textRotation="0" wrapText="false" indent="0" shrinkToFit="false"/>
      <protection locked="true" hidden="false"/>
    </xf>
    <xf numFmtId="164" fontId="8" fillId="42" borderId="0" xfId="0" applyFont="true" applyBorder="false" applyAlignment="true" applyProtection="false">
      <alignment horizontal="center" vertical="bottom" textRotation="0" wrapText="false" indent="0" shrinkToFit="false"/>
      <protection locked="true" hidden="false"/>
    </xf>
    <xf numFmtId="174" fontId="6" fillId="2" borderId="2" xfId="0" applyFont="true" applyBorder="true" applyAlignment="true" applyProtection="false">
      <alignment horizontal="left" vertical="bottom" textRotation="0" wrapText="false" indent="0" shrinkToFit="false"/>
      <protection locked="true" hidden="false"/>
    </xf>
    <xf numFmtId="172" fontId="6" fillId="2" borderId="26" xfId="0" applyFont="true" applyBorder="true" applyAlignment="true" applyProtection="false">
      <alignment horizontal="center" vertical="bottom" textRotation="0" wrapText="false" indent="0" shrinkToFit="false"/>
      <protection locked="true" hidden="false"/>
    </xf>
    <xf numFmtId="164" fontId="6" fillId="2" borderId="42" xfId="0" applyFont="true" applyBorder="true" applyAlignment="true" applyProtection="false">
      <alignment horizontal="center" vertical="bottom" textRotation="0" wrapText="false" indent="0" shrinkToFit="false"/>
      <protection locked="true" hidden="false"/>
    </xf>
    <xf numFmtId="181" fontId="8" fillId="36" borderId="2" xfId="0" applyFont="true" applyBorder="true" applyAlignment="true" applyProtection="false">
      <alignment horizontal="center" vertical="bottom" textRotation="0" wrapText="false" indent="0" shrinkToFit="false"/>
      <protection locked="true" hidden="false"/>
    </xf>
    <xf numFmtId="181" fontId="8" fillId="8" borderId="2" xfId="0" applyFont="true" applyBorder="true" applyAlignment="true" applyProtection="false">
      <alignment horizontal="center" vertical="bottom" textRotation="0" wrapText="false" indent="0" shrinkToFit="false"/>
      <protection locked="true" hidden="false"/>
    </xf>
    <xf numFmtId="165" fontId="71" fillId="2" borderId="2" xfId="0" applyFont="true" applyBorder="true" applyAlignment="true" applyProtection="false">
      <alignment horizontal="left" vertical="bottom" textRotation="0" wrapText="false" indent="0" shrinkToFit="false"/>
      <protection locked="true" hidden="false"/>
    </xf>
    <xf numFmtId="174" fontId="6" fillId="2" borderId="0" xfId="0" applyFont="true" applyBorder="false" applyAlignment="true" applyProtection="false">
      <alignment horizontal="left" vertical="bottom" textRotation="0" wrapText="false" indent="0" shrinkToFit="false"/>
      <protection locked="true" hidden="false"/>
    </xf>
    <xf numFmtId="181" fontId="6" fillId="2" borderId="0" xfId="0" applyFont="true" applyBorder="false" applyAlignment="true" applyProtection="false">
      <alignment horizontal="center" vertical="bottom" textRotation="0" wrapText="false" indent="0" shrinkToFit="false"/>
      <protection locked="true" hidden="false"/>
    </xf>
    <xf numFmtId="172" fontId="8" fillId="36" borderId="2" xfId="0" applyFont="true" applyBorder="true" applyAlignment="true" applyProtection="false">
      <alignment horizontal="center" vertical="bottom" textRotation="0" wrapText="false" indent="0" shrinkToFit="false"/>
      <protection locked="true" hidden="false"/>
    </xf>
    <xf numFmtId="164" fontId="0" fillId="2" borderId="42" xfId="0" applyFont="true" applyBorder="true" applyAlignment="true" applyProtection="false">
      <alignment horizontal="center" vertical="bottom" textRotation="0" wrapText="false" indent="0" shrinkToFit="false"/>
      <protection locked="true" hidden="false"/>
    </xf>
    <xf numFmtId="185" fontId="8" fillId="2" borderId="2" xfId="0" applyFont="true" applyBorder="true" applyAlignment="true" applyProtection="false">
      <alignment horizontal="center" vertical="bottom" textRotation="0" wrapText="false" indent="0" shrinkToFit="false"/>
      <protection locked="true" hidden="false"/>
    </xf>
    <xf numFmtId="185" fontId="6" fillId="2" borderId="2" xfId="0" applyFont="true" applyBorder="true" applyAlignment="true" applyProtection="false">
      <alignment horizontal="center" vertical="bottom" textRotation="0" wrapText="false" indent="0" shrinkToFit="false"/>
      <protection locked="true" hidden="false"/>
    </xf>
    <xf numFmtId="185" fontId="8" fillId="36" borderId="2" xfId="0" applyFont="true" applyBorder="true" applyAlignment="true" applyProtection="false">
      <alignment horizontal="center" vertical="bottom" textRotation="0" wrapText="false" indent="0" shrinkToFit="false"/>
      <protection locked="true" hidden="false"/>
    </xf>
    <xf numFmtId="164" fontId="74" fillId="38" borderId="2" xfId="0" applyFont="true" applyBorder="true" applyAlignment="true" applyProtection="false">
      <alignment horizontal="general" vertical="bottom" textRotation="0" wrapText="true" indent="0" shrinkToFit="false"/>
      <protection locked="true" hidden="false"/>
    </xf>
    <xf numFmtId="181" fontId="6" fillId="2" borderId="2" xfId="0" applyFont="true" applyBorder="true" applyAlignment="true" applyProtection="false">
      <alignment horizontal="center" vertical="bottom" textRotation="0" wrapText="false" indent="0" shrinkToFit="false"/>
      <protection locked="true" hidden="false"/>
    </xf>
    <xf numFmtId="165" fontId="6" fillId="2" borderId="42" xfId="0" applyFont="true" applyBorder="true" applyAlignment="true" applyProtection="false">
      <alignment horizontal="left" vertical="bottom" textRotation="0" wrapText="false" indent="0" shrinkToFit="false"/>
      <protection locked="true" hidden="false"/>
    </xf>
    <xf numFmtId="176" fontId="6" fillId="2" borderId="2" xfId="0" applyFont="true" applyBorder="true" applyAlignment="true" applyProtection="false">
      <alignment horizontal="center" vertical="bottom" textRotation="0" wrapText="false" indent="0" shrinkToFit="false"/>
      <protection locked="true" hidden="false"/>
    </xf>
    <xf numFmtId="164" fontId="75" fillId="38" borderId="2" xfId="20" applyFont="true" applyBorder="true" applyAlignment="true" applyProtection="true">
      <alignment horizontal="general" vertical="bottom" textRotation="0" wrapText="true" indent="0" shrinkToFit="false"/>
      <protection locked="true" hidden="false"/>
    </xf>
    <xf numFmtId="165" fontId="6" fillId="2" borderId="2" xfId="0" applyFont="true" applyBorder="true" applyAlignment="true" applyProtection="false">
      <alignment horizontal="left" vertical="bottom" textRotation="0" wrapText="false" indent="0" shrinkToFit="false"/>
      <protection locked="true" hidden="false"/>
    </xf>
    <xf numFmtId="164" fontId="74" fillId="38" borderId="0" xfId="0" applyFont="true" applyBorder="true" applyAlignment="true" applyProtection="false">
      <alignment horizontal="general" vertical="bottom" textRotation="0" wrapText="true" indent="0" shrinkToFit="false"/>
      <protection locked="true" hidden="false"/>
    </xf>
    <xf numFmtId="164" fontId="6" fillId="38" borderId="2" xfId="0" applyFont="true" applyBorder="true" applyAlignment="false" applyProtection="false">
      <alignment horizontal="general" vertical="bottom" textRotation="0" wrapText="false" indent="0" shrinkToFit="false"/>
      <protection locked="true" hidden="false"/>
    </xf>
    <xf numFmtId="164" fontId="6" fillId="38" borderId="0" xfId="0" applyFont="true" applyBorder="true" applyAlignment="false" applyProtection="false">
      <alignment horizontal="general" vertical="bottom" textRotation="0" wrapText="false" indent="0" shrinkToFit="false"/>
      <protection locked="true" hidden="false"/>
    </xf>
    <xf numFmtId="164" fontId="6" fillId="42" borderId="0" xfId="0" applyFont="true" applyBorder="false" applyAlignment="false" applyProtection="false">
      <alignment horizontal="general" vertical="bottom" textRotation="0" wrapText="false" indent="0" shrinkToFit="false"/>
      <protection locked="true" hidden="false"/>
    </xf>
    <xf numFmtId="164" fontId="6" fillId="2" borderId="2" xfId="0" applyFont="true" applyBorder="true" applyAlignment="true" applyProtection="false">
      <alignment horizontal="center" vertical="bottom" textRotation="0" wrapText="false" indent="0" shrinkToFit="false"/>
      <protection locked="true" hidden="false"/>
    </xf>
    <xf numFmtId="176" fontId="8" fillId="36" borderId="2" xfId="0" applyFont="true" applyBorder="true" applyAlignment="true" applyProtection="false">
      <alignment horizontal="center" vertical="bottom" textRotation="0" wrapText="false" indent="0" shrinkToFit="false"/>
      <protection locked="true" hidden="false"/>
    </xf>
    <xf numFmtId="176" fontId="6" fillId="36" borderId="2" xfId="0" applyFont="true" applyBorder="true" applyAlignment="true" applyProtection="false">
      <alignment horizontal="center" vertical="bottom" textRotation="0" wrapText="false" indent="0" shrinkToFit="false"/>
      <protection locked="true" hidden="false"/>
    </xf>
    <xf numFmtId="176" fontId="8" fillId="2" borderId="2" xfId="0" applyFont="true" applyBorder="true" applyAlignment="true" applyProtection="false">
      <alignment horizontal="center" vertical="bottom" textRotation="0" wrapText="false" indent="0" shrinkToFit="false"/>
      <protection locked="true" hidden="false"/>
    </xf>
  </cellXfs>
  <cellStyles count="13">
    <cellStyle name="Normal" xfId="0" builtinId="0"/>
    <cellStyle name="Comma" xfId="15" builtinId="3"/>
    <cellStyle name="Comma [0]" xfId="16" builtinId="6"/>
    <cellStyle name="Currency" xfId="17" builtinId="4"/>
    <cellStyle name="Currency [0]" xfId="18" builtinId="7"/>
    <cellStyle name="Percent" xfId="19" builtinId="5"/>
    <cellStyle name="ausgeblendet" xfId="21"/>
    <cellStyle name="Eingabefeld" xfId="22"/>
    <cellStyle name="Unbenannt1" xfId="23"/>
    <cellStyle name="Unbenannt2" xfId="24"/>
    <cellStyle name="Unbenannt4" xfId="25"/>
    <cellStyle name="Excel Built-in Explanatory Text" xfId="26"/>
    <cellStyle name="*unknown*" xfId="20" builtinId="8"/>
  </cellStyles>
  <dxfs count="5">
    <dxf>
      <font>
        <name val="Century Gothic"/>
        <charset val="1"/>
        <family val="2"/>
        <color rgb="FF000000"/>
        <sz val="8"/>
      </font>
      <fill>
        <patternFill>
          <bgColor rgb="FFFF0000"/>
        </patternFill>
      </fill>
    </dxf>
    <dxf>
      <font>
        <name val="Century Gothic"/>
        <charset val="1"/>
        <family val="2"/>
        <color rgb="FF000000"/>
        <sz val="8"/>
      </font>
      <fill>
        <patternFill>
          <bgColor rgb="FF00A933"/>
        </patternFill>
      </fill>
    </dxf>
    <dxf>
      <font>
        <name val="Century Gothic"/>
        <charset val="1"/>
        <family val="2"/>
        <color rgb="FF000000"/>
        <sz val="8"/>
      </font>
      <fill>
        <patternFill>
          <bgColor rgb="FFFFFF00"/>
        </patternFill>
      </fill>
    </dxf>
    <dxf>
      <font>
        <name val="Calibri"/>
        <charset val="1"/>
        <family val="0"/>
        <color rgb="FFFFFFFF"/>
        <sz val="11"/>
      </font>
      <fill>
        <patternFill>
          <bgColor rgb="FFFFFFFF"/>
        </patternFill>
      </fill>
      <border diagonalUp="false" diagonalDown="false">
        <left/>
        <right/>
        <top/>
        <bottom/>
        <diagonal/>
      </border>
    </dxf>
    <dxf>
      <font>
        <name val="Calibri"/>
        <charset val="1"/>
        <family val="0"/>
        <b val="0"/>
        <i val="0"/>
        <strike val="0"/>
        <outline val="0"/>
        <shadow val="0"/>
        <color rgb="FFFFFFFF"/>
        <sz val="11"/>
        <u val="none"/>
      </font>
      <numFmt numFmtId="164" formatCode="General"/>
      <fill>
        <patternFill>
          <bgColor rgb="FFFFFFFF"/>
        </patternFill>
      </fill>
      <border diagonalUp="false" diagonalDown="false">
        <left/>
        <right/>
        <top/>
        <bottom/>
        <diagonal/>
      </border>
    </dxf>
  </dxfs>
  <colors>
    <indexedColors>
      <rgbColor rgb="FF000000"/>
      <rgbColor rgb="FFFFFFFF"/>
      <rgbColor rgb="FFFF0000"/>
      <rgbColor rgb="FF81D41A"/>
      <rgbColor rgb="FF0000FF"/>
      <rgbColor rgb="FFFFFF00"/>
      <rgbColor rgb="FFDDDDDD"/>
      <rgbColor rgb="FF92D050"/>
      <rgbColor rgb="FF9C0006"/>
      <rgbColor rgb="FF00A933"/>
      <rgbColor rgb="FFFFF5CE"/>
      <rgbColor rgb="FF786622"/>
      <rgbColor rgb="FF800080"/>
      <rgbColor rgb="FF158466"/>
      <rgbColor rgb="FFBFBFBF"/>
      <rgbColor rgb="FF808080"/>
      <rgbColor rgb="FFB2B5CE"/>
      <rgbColor rgb="FF6B5D6C"/>
      <rgbColor rgb="FFFFFFCC"/>
      <rgbColor rgb="FFDEEBF7"/>
      <rgbColor rgb="FFFFE994"/>
      <rgbColor rgb="FFA6A6A6"/>
      <rgbColor rgb="FF0563C1"/>
      <rgbColor rgb="FFD9D9D9"/>
      <rgbColor rgb="FFFFFFD7"/>
      <rgbColor rgb="FFE7E6E6"/>
      <rgbColor rgb="FFFFDA28"/>
      <rgbColor rgb="FFAFD095"/>
      <rgbColor rgb="FFB3B3B3"/>
      <rgbColor rgb="FFFFBF00"/>
      <rgbColor rgb="FF0E8044"/>
      <rgbColor rgb="FFF2F2F2"/>
      <rgbColor rgb="FF71B647"/>
      <rgbColor rgb="FFDAE3F3"/>
      <rgbColor rgb="FFEEEEEE"/>
      <rgbColor rgb="FFE8F2A1"/>
      <rgbColor rgb="FFB4C7DC"/>
      <rgbColor rgb="FFFFB66C"/>
      <rgbColor rgb="FFAFABAB"/>
      <rgbColor rgb="FFFFC7CE"/>
      <rgbColor rgb="FF3465A4"/>
      <rgbColor rgb="FF00B050"/>
      <rgbColor rgb="FF82D417"/>
      <rgbColor rgb="FFFFC301"/>
      <rgbColor rgb="FFFF860D"/>
      <rgbColor rgb="FFFF8000"/>
      <rgbColor rgb="FF69549B"/>
      <rgbColor rgb="FF999999"/>
      <rgbColor rgb="FF004586"/>
      <rgbColor rgb="FF569E1C"/>
      <rgbColor rgb="FFD4EA6B"/>
      <rgbColor rgb="FFB2B2B2"/>
      <rgbColor rgb="FFE32316"/>
      <rgbColor rgb="FFA5A5A5"/>
      <rgbColor rgb="FF55308D"/>
      <rgbColor rgb="FF2A6099"/>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sharedStrings" Target="sharedStrings.xml"/>
</Relationships>
</file>

<file path=xl/charts/chart10.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18469710213138"/>
          <c:y val="0.0420076377523186"/>
          <c:w val="0.781550460566127"/>
          <c:h val="0.641789416257501"/>
        </c:manualLayout>
      </c:layout>
      <c:barChart>
        <c:barDir val="col"/>
        <c:grouping val="clustered"/>
        <c:varyColors val="0"/>
        <c:ser>
          <c:idx val="0"/>
          <c:order val="0"/>
          <c:tx>
            <c:strRef>
              <c:f>'2. Abfrage XXL'!$B$5</c:f>
              <c:strCache>
                <c:ptCount val="1"/>
                <c:pt idx="0">
                  <c:v>1. Ihre Bestandsanlage</c:v>
                </c:pt>
              </c:strCache>
            </c:strRef>
          </c:tx>
          <c:spPr>
            <a:solidFill>
              <a:srgbClr val="55308d"/>
            </a:solidFill>
            <a:ln>
              <a:noFill/>
            </a:ln>
          </c:spPr>
          <c:invertIfNegative val="0"/>
          <c:dLbls>
            <c:txPr>
              <a:bodyPr/>
              <a:lstStyle/>
              <a:p>
                <a:pPr>
                  <a:defRPr b="0" lang="de-DE" sz="1000" spc="-1" strike="noStrike">
                    <a:latin typeface="Arial"/>
                  </a:defRPr>
                </a:pPr>
              </a:p>
            </c:txPr>
            <c:dLblPos val="outEnd"/>
            <c:showLegendKey val="0"/>
            <c:showVal val="0"/>
            <c:showCatName val="0"/>
            <c:showSerName val="0"/>
            <c:showPercent val="0"/>
            <c:separator>; </c:separator>
            <c:showLeaderLines val="0"/>
          </c:dLbls>
          <c:cat>
            <c:strRef>
              <c:f>'(Rechner)'!$C$231:$C$250</c:f>
              <c:strCach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strCache>
            </c:strRef>
          </c:cat>
          <c:val>
            <c:numRef>
              <c:f>'(Rechner)'!$K$231:$K$250</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'2. Abfrage XXL'!$G$5</c:f>
              <c:strCache>
                <c:ptCount val="1"/>
                <c:pt idx="0">
                  <c:v>2. Ihre gewünschte Neuanlage</c:v>
                </c:pt>
              </c:strCache>
            </c:strRef>
          </c:tx>
          <c:spPr>
            <a:solidFill>
              <a:srgbClr val="ff860d"/>
            </a:solidFill>
            <a:ln>
              <a:noFill/>
            </a:ln>
          </c:spPr>
          <c:invertIfNegative val="0"/>
          <c:dLbls>
            <c:txPr>
              <a:bodyPr/>
              <a:lstStyle/>
              <a:p>
                <a:pPr>
                  <a:defRPr b="0" lang="de-DE" sz="1000" spc="-1" strike="noStrike">
                    <a:latin typeface="Arial"/>
                  </a:defRPr>
                </a:pPr>
              </a:p>
            </c:txPr>
            <c:dLblPos val="outEnd"/>
            <c:showLegendKey val="0"/>
            <c:showVal val="0"/>
            <c:showCatName val="0"/>
            <c:showSerName val="0"/>
            <c:showPercent val="0"/>
            <c:separator>; </c:separator>
            <c:showLeaderLines val="0"/>
          </c:dLbls>
          <c:cat>
            <c:strRef>
              <c:f>'(Rechner)'!$C$231:$C$250</c:f>
              <c:strCach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strCache>
            </c:strRef>
          </c:cat>
          <c:val>
            <c:numRef>
              <c:f>'(Rechner)'!$S$231:$S$250</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gapWidth val="100"/>
        <c:overlap val="0"/>
        <c:axId val="13162652"/>
        <c:axId val="37988714"/>
      </c:barChart>
      <c:catAx>
        <c:axId val="13162652"/>
        <c:scaling>
          <c:orientation val="minMax"/>
        </c:scaling>
        <c:delete val="0"/>
        <c:axPos val="b"/>
        <c:title>
          <c:tx>
            <c:rich>
              <a:bodyPr rot="0"/>
              <a:lstStyle/>
              <a:p>
                <a:pPr>
                  <a:defRPr b="0" lang="de-DE" sz="900" spc="-1" strike="noStrike">
                    <a:latin typeface="Arial"/>
                  </a:defRPr>
                </a:pPr>
                <a:r>
                  <a:rPr b="0" lang="de-DE" sz="900" spc="-1" strike="noStrike">
                    <a:latin typeface="Arial"/>
                  </a:rPr>
                  <a:t>Jahre ab jetzt</a:t>
                </a:r>
              </a:p>
            </c:rich>
          </c:tx>
          <c:overlay val="0"/>
          <c:spPr>
            <a:noFill/>
            <a:ln>
              <a:noFill/>
            </a:ln>
          </c:spPr>
        </c:title>
        <c:numFmt formatCode="General" sourceLinked="1"/>
        <c:majorTickMark val="out"/>
        <c:minorTickMark val="none"/>
        <c:tickLblPos val="nextTo"/>
        <c:spPr>
          <a:ln>
            <a:solidFill>
              <a:srgbClr val="b3b3b3"/>
            </a:solidFill>
          </a:ln>
        </c:spPr>
        <c:txPr>
          <a:bodyPr/>
          <a:lstStyle/>
          <a:p>
            <a:pPr>
              <a:defRPr b="0" lang="de-DE" sz="1000" spc="-1" strike="noStrike">
                <a:latin typeface="Century Gothic"/>
              </a:defRPr>
            </a:pPr>
          </a:p>
        </c:txPr>
        <c:crossAx val="37988714"/>
        <c:crosses val="autoZero"/>
        <c:auto val="1"/>
        <c:lblAlgn val="ctr"/>
        <c:lblOffset val="100"/>
        <c:noMultiLvlLbl val="0"/>
      </c:catAx>
      <c:valAx>
        <c:axId val="37988714"/>
        <c:scaling>
          <c:orientation val="minMax"/>
        </c:scaling>
        <c:delete val="0"/>
        <c:axPos val="l"/>
        <c:majorGridlines>
          <c:spPr>
            <a:ln>
              <a:solidFill>
                <a:srgbClr val="b3b3b3"/>
              </a:solidFill>
            </a:ln>
          </c:spPr>
        </c:majorGridlines>
        <c:numFmt formatCode="#,##0&quot; €&quot;" sourceLinked="0"/>
        <c:majorTickMark val="out"/>
        <c:minorTickMark val="none"/>
        <c:tickLblPos val="nextTo"/>
        <c:spPr>
          <a:ln>
            <a:solidFill>
              <a:srgbClr val="b3b3b3"/>
            </a:solidFill>
          </a:ln>
        </c:spPr>
        <c:txPr>
          <a:bodyPr/>
          <a:lstStyle/>
          <a:p>
            <a:pPr>
              <a:defRPr b="0" lang="de-DE" sz="1000" spc="-1" strike="noStrike">
                <a:latin typeface="Century Gothic"/>
              </a:defRPr>
            </a:pPr>
          </a:p>
        </c:txPr>
        <c:crossAx val="13162652"/>
        <c:crosses val="autoZero"/>
        <c:crossBetween val="between"/>
      </c:valAx>
      <c:spPr>
        <a:noFill/>
        <a:ln>
          <a:solidFill>
            <a:srgbClr val="b3b3b3"/>
          </a:solidFill>
        </a:ln>
      </c:spPr>
    </c:plotArea>
    <c:legend>
      <c:legendPos val="r"/>
      <c:layout>
        <c:manualLayout>
          <c:xMode val="edge"/>
          <c:yMode val="edge"/>
          <c:x val="0.231167260264767"/>
          <c:y val="0.849013408917475"/>
          <c:w val="0.525067204301075"/>
          <c:h val="0.121565634539904"/>
        </c:manualLayout>
      </c:layout>
      <c:overlay val="0"/>
      <c:spPr>
        <a:noFill/>
        <a:ln>
          <a:noFill/>
        </a:ln>
      </c:spPr>
      <c:txPr>
        <a:bodyPr/>
        <a:lstStyle/>
        <a:p>
          <a:pPr>
            <a:defRPr b="0" lang="de-DE" sz="1000" spc="-1" strike="noStrike">
              <a:latin typeface="Century Gothic"/>
            </a:defRPr>
          </a:pPr>
        </a:p>
      </c:txPr>
    </c:legend>
    <c:plotVisOnly val="1"/>
    <c:dispBlanksAs val="gap"/>
  </c:chart>
  <c:spPr>
    <a:solidFill>
      <a:srgbClr val="ffffff"/>
    </a:solidFill>
    <a:ln w="9360">
      <a:noFill/>
    </a:ln>
  </c:spPr>
</c:chartSpace>
</file>

<file path=xl/charts/chart11.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800" spc="-1" strike="noStrike">
                <a:latin typeface="Century Gothic"/>
              </a:defRPr>
            </a:pPr>
            <a:r>
              <a:rPr b="0" sz="800" spc="-1" strike="noStrike">
                <a:latin typeface="Century Gothic"/>
              </a:rPr>
              <a:t>Ihre Bestandsanlage</a:t>
            </a:r>
          </a:p>
        </c:rich>
      </c:tx>
      <c:overlay val="0"/>
      <c:spPr>
        <a:noFill/>
        <a:ln>
          <a:noFill/>
        </a:ln>
      </c:spPr>
    </c:title>
    <c:autoTitleDeleted val="0"/>
    <c:plotArea>
      <c:pieChart>
        <c:varyColors val="1"/>
        <c:ser>
          <c:idx val="0"/>
          <c:order val="0"/>
          <c:spPr>
            <a:solidFill>
              <a:srgbClr val="004586"/>
            </a:solidFill>
            <a:ln>
              <a:noFill/>
            </a:ln>
          </c:spPr>
          <c:explosion val="0"/>
          <c:dPt>
            <c:idx val="0"/>
            <c:spPr>
              <a:solidFill>
                <a:srgbClr val="004586"/>
              </a:solidFill>
              <a:ln>
                <a:noFill/>
              </a:ln>
            </c:spPr>
          </c:dPt>
          <c:dPt>
            <c:idx val="1"/>
            <c:spPr>
              <a:solidFill>
                <a:srgbClr val="ff420e"/>
              </a:solidFill>
              <a:ln>
                <a:noFill/>
              </a:ln>
            </c:spPr>
          </c:dPt>
          <c:dPt>
            <c:idx val="2"/>
            <c:spPr>
              <a:solidFill>
                <a:srgbClr val="ffd320"/>
              </a:solidFill>
              <a:ln>
                <a:noFill/>
              </a:ln>
            </c:spPr>
          </c:dPt>
          <c:dPt>
            <c:idx val="3"/>
            <c:spPr>
              <a:solidFill>
                <a:srgbClr val="579d1c"/>
              </a:solidFill>
              <a:ln>
                <a:noFill/>
              </a:ln>
            </c:spPr>
          </c:dPt>
          <c:dLbls>
            <c:dLbl>
              <c:idx val="0"/>
              <c:txPr>
                <a:bodyPr/>
                <a:lstStyle/>
                <a:p>
                  <a:pPr>
                    <a:defRPr b="0" sz="1000" spc="-1" strike="noStrike">
                      <a:latin typeface="Arial"/>
                    </a:defRPr>
                  </a:pPr>
                </a:p>
              </c:txPr>
              <c:dLblPos val="bestFit"/>
              <c:showLegendKey val="0"/>
              <c:showVal val="0"/>
              <c:showCatName val="0"/>
              <c:showSerName val="0"/>
              <c:showPercent val="0"/>
              <c:separator> </c:separator>
            </c:dLbl>
            <c:dLbl>
              <c:idx val="1"/>
              <c:txPr>
                <a:bodyPr/>
                <a:lstStyle/>
                <a:p>
                  <a:pPr>
                    <a:defRPr b="0" sz="1000" spc="-1" strike="noStrike">
                      <a:latin typeface="Arial"/>
                    </a:defRPr>
                  </a:pPr>
                </a:p>
              </c:txPr>
              <c:dLblPos val="bestFit"/>
              <c:showLegendKey val="0"/>
              <c:showVal val="0"/>
              <c:showCatName val="0"/>
              <c:showSerName val="0"/>
              <c:showPercent val="0"/>
              <c:separator> </c:separator>
            </c:dLbl>
            <c:dLbl>
              <c:idx val="2"/>
              <c:txPr>
                <a:bodyPr/>
                <a:lstStyle/>
                <a:p>
                  <a:pPr>
                    <a:defRPr b="0" sz="1000" spc="-1" strike="noStrike">
                      <a:latin typeface="Arial"/>
                    </a:defRPr>
                  </a:pPr>
                </a:p>
              </c:txPr>
              <c:dLblPos val="bestFit"/>
              <c:showLegendKey val="0"/>
              <c:showVal val="0"/>
              <c:showCatName val="0"/>
              <c:showSerName val="0"/>
              <c:showPercent val="0"/>
              <c:separator> </c:separator>
            </c:dLbl>
            <c:dLbl>
              <c:idx val="3"/>
              <c:txPr>
                <a:bodyPr/>
                <a:lstStyle/>
                <a:p>
                  <a:pPr>
                    <a:defRPr b="0" sz="1000" spc="-1" strike="noStrike">
                      <a:latin typeface="Arial"/>
                    </a:defRPr>
                  </a:pPr>
                </a:p>
              </c:txPr>
              <c:dLblPos val="bestFit"/>
              <c:showLegendKey val="0"/>
              <c:showVal val="0"/>
              <c:showCatName val="0"/>
              <c:showSerName val="0"/>
              <c:showPercent val="0"/>
              <c:separator> </c:separator>
            </c:dLbl>
            <c:txPr>
              <a:bodyPr/>
              <a:lstStyle/>
              <a:p>
                <a:pPr>
                  <a:defRPr b="0" sz="1000" spc="-1" strike="noStrike">
                    <a:latin typeface="Arial"/>
                  </a:defRPr>
                </a:pPr>
              </a:p>
            </c:txPr>
            <c:dLblPos val="bestFit"/>
            <c:showLegendKey val="0"/>
            <c:showVal val="0"/>
            <c:showCatName val="0"/>
            <c:showSerName val="0"/>
            <c:showPercent val="0"/>
            <c:separator> </c:separator>
            <c:showLeaderLines val="0"/>
          </c:dLbls>
          <c:cat>
            <c:strRef>
              <c:f>'(Rechner)'!$F$6:$I$6</c:f>
              <c:strCache>
                <c:ptCount val="4"/>
                <c:pt idx="0">
                  <c:v>- Bitte auswählen -</c:v>
                </c:pt>
                <c:pt idx="1">
                  <c:v>- Bitte auswählen -</c:v>
                </c:pt>
                <c:pt idx="2">
                  <c:v>- Bitte auswählen -</c:v>
                </c:pt>
                <c:pt idx="3">
                  <c:v>- Bitte auswählen -</c:v>
                </c:pt>
              </c:strCache>
            </c:strRef>
          </c:cat>
          <c:val>
            <c:numRef>
              <c:f>'(Rechner)'!$F$30:$I$30</c:f>
              <c:numCache>
                <c:formatCode>General</c:formatCode>
                <c:ptCount val="4"/>
                <c:pt idx="0">
                  <c:v>0</c:v>
                </c:pt>
                <c:pt idx="1">
                  <c:v>0</c:v>
                </c:pt>
                <c:pt idx="2">
                  <c:v>0</c:v>
                </c:pt>
                <c:pt idx="3">
                  <c:v>0</c:v>
                </c:pt>
              </c:numCache>
            </c:numRef>
          </c:val>
        </c:ser>
        <c:firstSliceAng val="0"/>
      </c:pieChart>
      <c:spPr>
        <a:noFill/>
        <a:ln>
          <a:noFill/>
        </a:ln>
      </c:spPr>
    </c:plotArea>
    <c:legend>
      <c:legendPos val="r"/>
      <c:layout>
        <c:manualLayout>
          <c:xMode val="edge"/>
          <c:yMode val="edge"/>
          <c:x val="0.586881816823547"/>
          <c:y val="0.190590809628009"/>
          <c:w val="0.401673640167364"/>
          <c:h val="0.780477128474502"/>
        </c:manualLayout>
      </c:layout>
      <c:overlay val="0"/>
      <c:spPr>
        <a:noFill/>
        <a:ln>
          <a:noFill/>
        </a:ln>
      </c:spPr>
      <c:txPr>
        <a:bodyPr/>
        <a:lstStyle/>
        <a:p>
          <a:pPr>
            <a:defRPr b="0" sz="700" spc="-1" strike="noStrike">
              <a:latin typeface="Century Gothic"/>
            </a:defRPr>
          </a:pPr>
        </a:p>
      </c:txPr>
    </c:legend>
    <c:plotVisOnly val="1"/>
    <c:dispBlanksAs val="zero"/>
  </c:chart>
  <c:spPr>
    <a:noFill/>
    <a:ln w="9360">
      <a:noFill/>
    </a:ln>
  </c:spPr>
</c:chartSpace>
</file>

<file path=xl/charts/chart12.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800" spc="-1" strike="noStrike">
                <a:latin typeface="Century Gothic"/>
              </a:defRPr>
            </a:pPr>
            <a:r>
              <a:rPr b="0" sz="800" spc="-1" strike="noStrike">
                <a:latin typeface="Century Gothic"/>
              </a:rPr>
              <a:t>Ihre gewünschte Neuanlage</a:t>
            </a:r>
          </a:p>
        </c:rich>
      </c:tx>
      <c:overlay val="0"/>
      <c:spPr>
        <a:noFill/>
        <a:ln>
          <a:noFill/>
        </a:ln>
      </c:spPr>
    </c:title>
    <c:autoTitleDeleted val="0"/>
    <c:plotArea>
      <c:pieChart>
        <c:varyColors val="1"/>
        <c:ser>
          <c:idx val="0"/>
          <c:order val="0"/>
          <c:spPr>
            <a:solidFill>
              <a:srgbClr val="004586"/>
            </a:solidFill>
            <a:ln>
              <a:noFill/>
            </a:ln>
          </c:spPr>
          <c:explosion val="0"/>
          <c:dPt>
            <c:idx val="0"/>
            <c:spPr>
              <a:solidFill>
                <a:srgbClr val="004586"/>
              </a:solidFill>
              <a:ln>
                <a:noFill/>
              </a:ln>
            </c:spPr>
          </c:dPt>
          <c:dPt>
            <c:idx val="1"/>
            <c:spPr>
              <a:solidFill>
                <a:srgbClr val="ff420e"/>
              </a:solidFill>
              <a:ln>
                <a:noFill/>
              </a:ln>
            </c:spPr>
          </c:dPt>
          <c:dPt>
            <c:idx val="2"/>
            <c:spPr>
              <a:solidFill>
                <a:srgbClr val="ffd320"/>
              </a:solidFill>
              <a:ln>
                <a:noFill/>
              </a:ln>
            </c:spPr>
          </c:dPt>
          <c:dPt>
            <c:idx val="3"/>
            <c:spPr>
              <a:solidFill>
                <a:srgbClr val="579d1c"/>
              </a:solidFill>
              <a:ln>
                <a:noFill/>
              </a:ln>
            </c:spPr>
          </c:dPt>
          <c:dLbls>
            <c:dLbl>
              <c:idx val="0"/>
              <c:txPr>
                <a:bodyPr/>
                <a:lstStyle/>
                <a:p>
                  <a:pPr>
                    <a:defRPr b="0" sz="1000" spc="-1" strike="noStrike">
                      <a:latin typeface="Arial"/>
                    </a:defRPr>
                  </a:pPr>
                </a:p>
              </c:txPr>
              <c:dLblPos val="bestFit"/>
              <c:showLegendKey val="0"/>
              <c:showVal val="0"/>
              <c:showCatName val="0"/>
              <c:showSerName val="0"/>
              <c:showPercent val="0"/>
              <c:separator> </c:separator>
            </c:dLbl>
            <c:dLbl>
              <c:idx val="1"/>
              <c:txPr>
                <a:bodyPr/>
                <a:lstStyle/>
                <a:p>
                  <a:pPr>
                    <a:defRPr b="0" sz="1000" spc="-1" strike="noStrike">
                      <a:latin typeface="Arial"/>
                    </a:defRPr>
                  </a:pPr>
                </a:p>
              </c:txPr>
              <c:dLblPos val="bestFit"/>
              <c:showLegendKey val="0"/>
              <c:showVal val="0"/>
              <c:showCatName val="0"/>
              <c:showSerName val="0"/>
              <c:showPercent val="0"/>
              <c:separator> </c:separator>
            </c:dLbl>
            <c:dLbl>
              <c:idx val="2"/>
              <c:txPr>
                <a:bodyPr/>
                <a:lstStyle/>
                <a:p>
                  <a:pPr>
                    <a:defRPr b="0" sz="1000" spc="-1" strike="noStrike">
                      <a:latin typeface="Arial"/>
                    </a:defRPr>
                  </a:pPr>
                </a:p>
              </c:txPr>
              <c:dLblPos val="bestFit"/>
              <c:showLegendKey val="0"/>
              <c:showVal val="0"/>
              <c:showCatName val="0"/>
              <c:showSerName val="0"/>
              <c:showPercent val="0"/>
              <c:separator> </c:separator>
            </c:dLbl>
            <c:dLbl>
              <c:idx val="3"/>
              <c:txPr>
                <a:bodyPr/>
                <a:lstStyle/>
                <a:p>
                  <a:pPr>
                    <a:defRPr b="0" sz="1000" spc="-1" strike="noStrike">
                      <a:latin typeface="Arial"/>
                    </a:defRPr>
                  </a:pPr>
                </a:p>
              </c:txPr>
              <c:dLblPos val="bestFit"/>
              <c:showLegendKey val="0"/>
              <c:showVal val="0"/>
              <c:showCatName val="0"/>
              <c:showSerName val="0"/>
              <c:showPercent val="0"/>
              <c:separator> </c:separator>
            </c:dLbl>
            <c:txPr>
              <a:bodyPr/>
              <a:lstStyle/>
              <a:p>
                <a:pPr>
                  <a:defRPr b="0" sz="1000" spc="-1" strike="noStrike">
                    <a:latin typeface="Arial"/>
                  </a:defRPr>
                </a:pPr>
              </a:p>
            </c:txPr>
            <c:dLblPos val="bestFit"/>
            <c:showLegendKey val="0"/>
            <c:showVal val="0"/>
            <c:showCatName val="0"/>
            <c:showSerName val="0"/>
            <c:showPercent val="0"/>
            <c:separator> </c:separator>
            <c:showLeaderLines val="0"/>
          </c:dLbls>
          <c:cat>
            <c:strRef>
              <c:f>'(Rechner)'!$N$6:$Q$6</c:f>
              <c:strCache>
                <c:ptCount val="4"/>
                <c:pt idx="0">
                  <c:v>- Bitte auswählen -</c:v>
                </c:pt>
                <c:pt idx="1">
                  <c:v>- Bitte auswählen -</c:v>
                </c:pt>
                <c:pt idx="2">
                  <c:v>- Bitte auswählen -</c:v>
                </c:pt>
                <c:pt idx="3">
                  <c:v>- Bitte auswählen -</c:v>
                </c:pt>
              </c:strCache>
            </c:strRef>
          </c:cat>
          <c:val>
            <c:numRef>
              <c:f>'(Rechner)'!$N$30:$Q$30</c:f>
              <c:numCache>
                <c:formatCode>General</c:formatCode>
                <c:ptCount val="4"/>
                <c:pt idx="0">
                  <c:v>0</c:v>
                </c:pt>
                <c:pt idx="1">
                  <c:v>0</c:v>
                </c:pt>
                <c:pt idx="2">
                  <c:v>0</c:v>
                </c:pt>
                <c:pt idx="3">
                  <c:v>0</c:v>
                </c:pt>
              </c:numCache>
            </c:numRef>
          </c:val>
        </c:ser>
        <c:firstSliceAng val="0"/>
      </c:pieChart>
      <c:spPr>
        <a:noFill/>
        <a:ln>
          <a:noFill/>
        </a:ln>
      </c:spPr>
    </c:plotArea>
    <c:legend>
      <c:legendPos val="r"/>
      <c:layout>
        <c:manualLayout>
          <c:xMode val="edge"/>
          <c:yMode val="edge"/>
          <c:x val="0.578939848549793"/>
          <c:y val="0.197490806835388"/>
          <c:w val="0.410117176336096"/>
          <c:h val="0.783643444396365"/>
        </c:manualLayout>
      </c:layout>
      <c:overlay val="0"/>
      <c:spPr>
        <a:noFill/>
        <a:ln>
          <a:noFill/>
        </a:ln>
      </c:spPr>
      <c:txPr>
        <a:bodyPr/>
        <a:lstStyle/>
        <a:p>
          <a:pPr>
            <a:defRPr b="0" sz="700" spc="-1" strike="noStrike">
              <a:latin typeface="Century Gothic"/>
            </a:defRPr>
          </a:pPr>
        </a:p>
      </c:txPr>
    </c:legend>
    <c:plotVisOnly val="1"/>
    <c:dispBlanksAs val="zero"/>
  </c:chart>
  <c:spPr>
    <a:noFill/>
    <a:ln w="9360">
      <a:noFill/>
    </a:ln>
  </c:spPr>
</c:chartSpace>
</file>

<file path=xl/charts/chart13.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barChart>
        <c:barDir val="col"/>
        <c:grouping val="stacked"/>
        <c:varyColors val="0"/>
        <c:ser>
          <c:idx val="0"/>
          <c:order val="0"/>
          <c:tx>
            <c:strRef>
              <c:f>'3. Ergebnisse XXL'!$D$52:$D$52</c:f>
              <c:strCache>
                <c:ptCount val="1"/>
                <c:pt idx="0">
                  <c:v>Brennstoff bzw. Arbeitspreis</c:v>
                </c:pt>
              </c:strCache>
            </c:strRef>
          </c:tx>
          <c:spPr>
            <a:solidFill>
              <a:srgbClr val="c9211e"/>
            </a:solidFill>
            <a:ln>
              <a:noFill/>
            </a:ln>
          </c:spPr>
          <c:invertIfNegative val="0"/>
          <c:dLbls>
            <c:txPr>
              <a:bodyPr/>
              <a:lstStyle/>
              <a:p>
                <a:pPr>
                  <a:defRPr b="0" lang="de-DE" sz="1000" spc="-1" strike="noStrike">
                    <a:latin typeface="Arial"/>
                  </a:defRPr>
                </a:pPr>
              </a:p>
            </c:txPr>
            <c:dLblPos val="ctr"/>
            <c:showLegendKey val="0"/>
            <c:showVal val="0"/>
            <c:showCatName val="0"/>
            <c:showSerName val="0"/>
            <c:showPercent val="0"/>
            <c:separator>; </c:separator>
            <c:showLeaderLines val="0"/>
          </c:dLbls>
          <c:cat>
            <c:strRef>
              <c:f>'3. Ergebnisse XXL'!$E$51:$F$51</c:f>
              <c:strCache>
                <c:ptCount val="2"/>
                <c:pt idx="0">
                  <c:v>1. Ihre Bestandsanlage</c:v>
                </c:pt>
                <c:pt idx="1">
                  <c:v>2. Ihre gewünschte Neuanlage</c:v>
                </c:pt>
              </c:strCache>
            </c:strRef>
          </c:cat>
          <c:val>
            <c:numRef>
              <c:f>'3. Ergebnisse XXL'!$E$52:$F$52</c:f>
              <c:numCache>
                <c:formatCode>General</c:formatCode>
                <c:ptCount val="2"/>
                <c:pt idx="0">
                  <c:v>0</c:v>
                </c:pt>
                <c:pt idx="1">
                  <c:v>0</c:v>
                </c:pt>
              </c:numCache>
            </c:numRef>
          </c:val>
        </c:ser>
        <c:ser>
          <c:idx val="1"/>
          <c:order val="1"/>
          <c:tx>
            <c:strRef>
              <c:f>'3. Ergebnisse XXL'!$D$53:$D$53</c:f>
              <c:strCache>
                <c:ptCount val="1"/>
                <c:pt idx="0">
                  <c:v>CO2-Steuer</c:v>
                </c:pt>
              </c:strCache>
            </c:strRef>
          </c:tx>
          <c:spPr>
            <a:solidFill>
              <a:srgbClr val="cccccc"/>
            </a:solidFill>
            <a:ln>
              <a:noFill/>
            </a:ln>
          </c:spPr>
          <c:invertIfNegative val="0"/>
          <c:dLbls>
            <c:txPr>
              <a:bodyPr/>
              <a:lstStyle/>
              <a:p>
                <a:pPr>
                  <a:defRPr b="0" lang="de-DE" sz="1000" spc="-1" strike="noStrike">
                    <a:latin typeface="Arial"/>
                  </a:defRPr>
                </a:pPr>
              </a:p>
            </c:txPr>
            <c:dLblPos val="ctr"/>
            <c:showLegendKey val="0"/>
            <c:showVal val="0"/>
            <c:showCatName val="0"/>
            <c:showSerName val="0"/>
            <c:showPercent val="0"/>
            <c:separator>; </c:separator>
            <c:showLeaderLines val="0"/>
          </c:dLbls>
          <c:cat>
            <c:strRef>
              <c:f>'3. Ergebnisse XXL'!$E$51:$F$51</c:f>
              <c:strCache>
                <c:ptCount val="2"/>
                <c:pt idx="0">
                  <c:v>1. Ihre Bestandsanlage</c:v>
                </c:pt>
                <c:pt idx="1">
                  <c:v>2. Ihre gewünschte Neuanlage</c:v>
                </c:pt>
              </c:strCache>
            </c:strRef>
          </c:cat>
          <c:val>
            <c:numRef>
              <c:f>'3. Ergebnisse XXL'!$E$53:$F$53</c:f>
              <c:numCache>
                <c:formatCode>General</c:formatCode>
                <c:ptCount val="2"/>
                <c:pt idx="0">
                  <c:v>0</c:v>
                </c:pt>
                <c:pt idx="1">
                  <c:v>0</c:v>
                </c:pt>
              </c:numCache>
            </c:numRef>
          </c:val>
        </c:ser>
        <c:ser>
          <c:idx val="2"/>
          <c:order val="2"/>
          <c:tx>
            <c:strRef>
              <c:f>'3. Ergebnisse XXL'!$D$54:$D$54</c:f>
              <c:strCache>
                <c:ptCount val="1"/>
                <c:pt idx="0">
                  <c:v>Betriebskosten/Grundpreis, Wartung, Instandsetzung</c:v>
                </c:pt>
              </c:strCache>
            </c:strRef>
          </c:tx>
          <c:spPr>
            <a:solidFill>
              <a:srgbClr val="3465a4"/>
            </a:solidFill>
            <a:ln>
              <a:noFill/>
            </a:ln>
          </c:spPr>
          <c:invertIfNegative val="0"/>
          <c:dLbls>
            <c:txPr>
              <a:bodyPr/>
              <a:lstStyle/>
              <a:p>
                <a:pPr>
                  <a:defRPr b="0" lang="de-DE" sz="1000" spc="-1" strike="noStrike">
                    <a:latin typeface="Arial"/>
                  </a:defRPr>
                </a:pPr>
              </a:p>
            </c:txPr>
            <c:dLblPos val="ctr"/>
            <c:showLegendKey val="0"/>
            <c:showVal val="0"/>
            <c:showCatName val="0"/>
            <c:showSerName val="0"/>
            <c:showPercent val="0"/>
            <c:separator>; </c:separator>
            <c:showLeaderLines val="0"/>
          </c:dLbls>
          <c:cat>
            <c:strRef>
              <c:f>'3. Ergebnisse XXL'!$E$51:$F$51</c:f>
              <c:strCache>
                <c:ptCount val="2"/>
                <c:pt idx="0">
                  <c:v>1. Ihre Bestandsanlage</c:v>
                </c:pt>
                <c:pt idx="1">
                  <c:v>2. Ihre gewünschte Neuanlage</c:v>
                </c:pt>
              </c:strCache>
            </c:strRef>
          </c:cat>
          <c:val>
            <c:numRef>
              <c:f>'3. Ergebnisse XXL'!$E$54:$F$54</c:f>
              <c:numCache>
                <c:formatCode>General</c:formatCode>
                <c:ptCount val="2"/>
                <c:pt idx="0">
                  <c:v>0</c:v>
                </c:pt>
                <c:pt idx="1">
                  <c:v>0</c:v>
                </c:pt>
              </c:numCache>
            </c:numRef>
          </c:val>
        </c:ser>
        <c:ser>
          <c:idx val="3"/>
          <c:order val="3"/>
          <c:tx>
            <c:strRef>
              <c:f>'3. Ergebnisse XXL'!$D$55:$D$55</c:f>
              <c:strCache>
                <c:ptCount val="1"/>
                <c:pt idx="0">
                  <c:v>Investitionskosten, abgeschrieben auf 20 Jahre</c:v>
                </c:pt>
              </c:strCache>
            </c:strRef>
          </c:tx>
          <c:spPr>
            <a:solidFill>
              <a:srgbClr val="ffde59"/>
            </a:solidFill>
            <a:ln>
              <a:noFill/>
            </a:ln>
          </c:spPr>
          <c:invertIfNegative val="0"/>
          <c:dLbls>
            <c:txPr>
              <a:bodyPr/>
              <a:lstStyle/>
              <a:p>
                <a:pPr>
                  <a:defRPr b="0" lang="de-DE" sz="1000" spc="-1" strike="noStrike">
                    <a:latin typeface="Arial"/>
                  </a:defRPr>
                </a:pPr>
              </a:p>
            </c:txPr>
            <c:dLblPos val="ctr"/>
            <c:showLegendKey val="0"/>
            <c:showVal val="0"/>
            <c:showCatName val="0"/>
            <c:showSerName val="0"/>
            <c:showPercent val="0"/>
            <c:separator>; </c:separator>
            <c:showLeaderLines val="0"/>
          </c:dLbls>
          <c:cat>
            <c:strRef>
              <c:f>'3. Ergebnisse XXL'!$E$51:$F$51</c:f>
              <c:strCache>
                <c:ptCount val="2"/>
                <c:pt idx="0">
                  <c:v>1. Ihre Bestandsanlage</c:v>
                </c:pt>
                <c:pt idx="1">
                  <c:v>2. Ihre gewünschte Neuanlage</c:v>
                </c:pt>
              </c:strCache>
            </c:strRef>
          </c:cat>
          <c:val>
            <c:numRef>
              <c:f>'3. Ergebnisse XXL'!$E$55:$F$55</c:f>
              <c:numCache>
                <c:formatCode>General</c:formatCode>
                <c:ptCount val="2"/>
                <c:pt idx="0">
                  <c:v>0</c:v>
                </c:pt>
                <c:pt idx="1">
                  <c:v>0</c:v>
                </c:pt>
              </c:numCache>
            </c:numRef>
          </c:val>
        </c:ser>
        <c:gapWidth val="100"/>
        <c:overlap val="100"/>
        <c:axId val="64714756"/>
        <c:axId val="18400626"/>
      </c:barChart>
      <c:catAx>
        <c:axId val="64714756"/>
        <c:scaling>
          <c:orientation val="minMax"/>
        </c:scaling>
        <c:delete val="0"/>
        <c:axPos val="b"/>
        <c:numFmt formatCode="General" sourceLinked="1"/>
        <c:majorTickMark val="out"/>
        <c:minorTickMark val="none"/>
        <c:tickLblPos val="nextTo"/>
        <c:spPr>
          <a:ln>
            <a:solidFill>
              <a:srgbClr val="b3b3b3"/>
            </a:solidFill>
          </a:ln>
        </c:spPr>
        <c:txPr>
          <a:bodyPr/>
          <a:lstStyle/>
          <a:p>
            <a:pPr>
              <a:defRPr b="0" lang="de-DE" sz="800" spc="-1" strike="noStrike">
                <a:latin typeface="Century Gothic"/>
              </a:defRPr>
            </a:pPr>
          </a:p>
        </c:txPr>
        <c:crossAx val="18400626"/>
        <c:crosses val="autoZero"/>
        <c:auto val="1"/>
        <c:lblAlgn val="ctr"/>
        <c:lblOffset val="100"/>
        <c:noMultiLvlLbl val="0"/>
      </c:catAx>
      <c:valAx>
        <c:axId val="18400626"/>
        <c:scaling>
          <c:orientation val="minMax"/>
        </c:scaling>
        <c:delete val="0"/>
        <c:axPos val="l"/>
        <c:majorGridlines>
          <c:spPr>
            <a:ln>
              <a:solidFill>
                <a:srgbClr val="b3b3b3"/>
              </a:solidFill>
            </a:ln>
          </c:spPr>
        </c:majorGridlines>
        <c:title>
          <c:tx>
            <c:rich>
              <a:bodyPr rot="-5400000"/>
              <a:lstStyle/>
              <a:p>
                <a:pPr>
                  <a:defRPr b="0" lang="de-DE" sz="900" spc="-1" strike="noStrike">
                    <a:latin typeface="Arial"/>
                  </a:defRPr>
                </a:pPr>
                <a:r>
                  <a:rPr b="0" lang="de-DE" sz="900" spc="-1" strike="noStrike">
                    <a:latin typeface="Arial"/>
                  </a:rPr>
                  <a:t>€/Jahr</a:t>
                </a:r>
              </a:p>
            </c:rich>
          </c:tx>
          <c:overlay val="0"/>
          <c:spPr>
            <a:noFill/>
            <a:ln>
              <a:noFill/>
            </a:ln>
          </c:spPr>
        </c:title>
        <c:numFmt formatCode="#,##0.00&quot; €&quot;" sourceLinked="0"/>
        <c:majorTickMark val="out"/>
        <c:minorTickMark val="none"/>
        <c:tickLblPos val="nextTo"/>
        <c:spPr>
          <a:ln>
            <a:solidFill>
              <a:srgbClr val="b3b3b3"/>
            </a:solidFill>
          </a:ln>
        </c:spPr>
        <c:txPr>
          <a:bodyPr/>
          <a:lstStyle/>
          <a:p>
            <a:pPr>
              <a:defRPr b="0" lang="de-DE" sz="800" spc="-1" strike="noStrike">
                <a:latin typeface="Century Gothic"/>
              </a:defRPr>
            </a:pPr>
          </a:p>
        </c:txPr>
        <c:crossAx val="64714756"/>
        <c:crosses val="autoZero"/>
        <c:crossBetween val="between"/>
      </c:valAx>
      <c:spPr>
        <a:noFill/>
        <a:ln>
          <a:solidFill>
            <a:srgbClr val="b3b3b3"/>
          </a:solidFill>
        </a:ln>
      </c:spPr>
    </c:plotArea>
    <c:legend>
      <c:legendPos val="r"/>
      <c:layout>
        <c:manualLayout>
          <c:xMode val="edge"/>
          <c:yMode val="edge"/>
          <c:x val="0.764331632314931"/>
          <c:y val="0.341622736649095"/>
          <c:w val="0.218915694591728"/>
          <c:h val="0.461547277936963"/>
        </c:manualLayout>
      </c:layout>
      <c:overlay val="0"/>
      <c:spPr>
        <a:noFill/>
        <a:ln>
          <a:noFill/>
        </a:ln>
      </c:spPr>
      <c:txPr>
        <a:bodyPr/>
        <a:lstStyle/>
        <a:p>
          <a:pPr>
            <a:defRPr b="0" lang="de-DE" sz="800" spc="-1" strike="noStrike">
              <a:latin typeface="Century Gothic"/>
            </a:defRPr>
          </a:pPr>
        </a:p>
      </c:txPr>
    </c:legend>
    <c:plotVisOnly val="1"/>
    <c:dispBlanksAs val="gap"/>
  </c:chart>
  <c:spPr>
    <a:solidFill>
      <a:srgbClr val="ffffff"/>
    </a:solidFill>
    <a:ln w="9360">
      <a:noFill/>
    </a:ln>
  </c:spPr>
</c:chartSpace>
</file>

<file path=xl/charts/chart14.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18469710213138"/>
          <c:y val="0.0420076377523186"/>
          <c:w val="0.781550460566127"/>
          <c:h val="0.641789416257501"/>
        </c:manualLayout>
      </c:layout>
      <c:barChart>
        <c:barDir val="col"/>
        <c:grouping val="clustered"/>
        <c:varyColors val="0"/>
        <c:ser>
          <c:idx val="0"/>
          <c:order val="0"/>
          <c:tx>
            <c:strRef>
              <c:f>'2. Abfrage XXL'!$B$5:$B$5</c:f>
              <c:strCache>
                <c:ptCount val="1"/>
                <c:pt idx="0">
                  <c:v>1. Ihre Bestandsanlage</c:v>
                </c:pt>
              </c:strCache>
            </c:strRef>
          </c:tx>
          <c:spPr>
            <a:solidFill>
              <a:srgbClr val="55308d"/>
            </a:solidFill>
            <a:ln>
              <a:noFill/>
            </a:ln>
          </c:spPr>
          <c:invertIfNegative val="0"/>
          <c:dLbls>
            <c:txPr>
              <a:bodyPr/>
              <a:lstStyle/>
              <a:p>
                <a:pPr>
                  <a:defRPr b="0" lang="de-DE" sz="1000" spc="-1" strike="noStrike">
                    <a:latin typeface="Arial"/>
                  </a:defRPr>
                </a:pPr>
              </a:p>
            </c:txPr>
            <c:dLblPos val="outEnd"/>
            <c:showLegendKey val="0"/>
            <c:showVal val="0"/>
            <c:showCatName val="0"/>
            <c:showSerName val="0"/>
            <c:showPercent val="0"/>
            <c:separator>; </c:separator>
            <c:showLeaderLines val="0"/>
          </c:dLbls>
          <c:cat>
            <c:strRef>
              <c:f>'(Rechner)'!$C$231:$C$250</c:f>
              <c:strCach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strCache>
            </c:strRef>
          </c:cat>
          <c:val>
            <c:numRef>
              <c:f>'(Rechner)'!$AB$231:$AB$250</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'2. Abfrage XXL'!$G$5:$G$5</c:f>
              <c:strCache>
                <c:ptCount val="1"/>
                <c:pt idx="0">
                  <c:v>2. Ihre gewünschte Neuanlage</c:v>
                </c:pt>
              </c:strCache>
            </c:strRef>
          </c:tx>
          <c:spPr>
            <a:solidFill>
              <a:srgbClr val="ff860d"/>
            </a:solidFill>
            <a:ln>
              <a:noFill/>
            </a:ln>
          </c:spPr>
          <c:invertIfNegative val="0"/>
          <c:dLbls>
            <c:txPr>
              <a:bodyPr/>
              <a:lstStyle/>
              <a:p>
                <a:pPr>
                  <a:defRPr b="0" lang="de-DE" sz="1000" spc="-1" strike="noStrike">
                    <a:latin typeface="Arial"/>
                  </a:defRPr>
                </a:pPr>
              </a:p>
            </c:txPr>
            <c:dLblPos val="outEnd"/>
            <c:showLegendKey val="0"/>
            <c:showVal val="0"/>
            <c:showCatName val="0"/>
            <c:showSerName val="0"/>
            <c:showPercent val="0"/>
            <c:separator>; </c:separator>
            <c:showLeaderLines val="0"/>
          </c:dLbls>
          <c:cat>
            <c:strRef>
              <c:f>'(Rechner)'!$C$231:$C$250</c:f>
              <c:strCach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strCache>
            </c:strRef>
          </c:cat>
          <c:val>
            <c:numRef>
              <c:f>'(Rechner)'!$AJ$231:$AJ$250</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gapWidth val="100"/>
        <c:overlap val="0"/>
        <c:axId val="17577510"/>
        <c:axId val="31618897"/>
      </c:barChart>
      <c:catAx>
        <c:axId val="17577510"/>
        <c:scaling>
          <c:orientation val="minMax"/>
        </c:scaling>
        <c:delete val="0"/>
        <c:axPos val="b"/>
        <c:title>
          <c:tx>
            <c:rich>
              <a:bodyPr rot="0"/>
              <a:lstStyle/>
              <a:p>
                <a:pPr>
                  <a:defRPr b="0" lang="de-DE" sz="900" spc="-1" strike="noStrike">
                    <a:latin typeface="Arial"/>
                  </a:defRPr>
                </a:pPr>
                <a:r>
                  <a:rPr b="0" lang="de-DE" sz="900" spc="-1" strike="noStrike">
                    <a:latin typeface="Arial"/>
                  </a:rPr>
                  <a:t>Jahre ab jetzt</a:t>
                </a:r>
              </a:p>
            </c:rich>
          </c:tx>
          <c:overlay val="0"/>
          <c:spPr>
            <a:noFill/>
            <a:ln>
              <a:noFill/>
            </a:ln>
          </c:spPr>
        </c:title>
        <c:numFmt formatCode="General" sourceLinked="1"/>
        <c:majorTickMark val="out"/>
        <c:minorTickMark val="none"/>
        <c:tickLblPos val="nextTo"/>
        <c:spPr>
          <a:ln>
            <a:solidFill>
              <a:srgbClr val="b3b3b3"/>
            </a:solidFill>
          </a:ln>
        </c:spPr>
        <c:txPr>
          <a:bodyPr/>
          <a:lstStyle/>
          <a:p>
            <a:pPr>
              <a:defRPr b="0" lang="de-DE" sz="1000" spc="-1" strike="noStrike">
                <a:latin typeface="Century Gothic"/>
              </a:defRPr>
            </a:pPr>
          </a:p>
        </c:txPr>
        <c:crossAx val="31618897"/>
        <c:crosses val="autoZero"/>
        <c:auto val="1"/>
        <c:lblAlgn val="ctr"/>
        <c:lblOffset val="100"/>
        <c:noMultiLvlLbl val="0"/>
      </c:catAx>
      <c:valAx>
        <c:axId val="31618897"/>
        <c:scaling>
          <c:orientation val="minMax"/>
        </c:scaling>
        <c:delete val="0"/>
        <c:axPos val="l"/>
        <c:majorGridlines>
          <c:spPr>
            <a:ln>
              <a:solidFill>
                <a:srgbClr val="b3b3b3"/>
              </a:solidFill>
            </a:ln>
          </c:spPr>
        </c:majorGridlines>
        <c:numFmt formatCode="#,##0&quot; €&quot;" sourceLinked="0"/>
        <c:majorTickMark val="out"/>
        <c:minorTickMark val="none"/>
        <c:tickLblPos val="nextTo"/>
        <c:spPr>
          <a:ln>
            <a:solidFill>
              <a:srgbClr val="b3b3b3"/>
            </a:solidFill>
          </a:ln>
        </c:spPr>
        <c:txPr>
          <a:bodyPr/>
          <a:lstStyle/>
          <a:p>
            <a:pPr>
              <a:defRPr b="0" lang="de-DE" sz="1000" spc="-1" strike="noStrike">
                <a:latin typeface="Century Gothic"/>
              </a:defRPr>
            </a:pPr>
          </a:p>
        </c:txPr>
        <c:crossAx val="17577510"/>
        <c:crosses val="autoZero"/>
        <c:crossBetween val="between"/>
      </c:valAx>
      <c:spPr>
        <a:noFill/>
        <a:ln>
          <a:solidFill>
            <a:srgbClr val="b3b3b3"/>
          </a:solidFill>
        </a:ln>
      </c:spPr>
    </c:plotArea>
    <c:legend>
      <c:legendPos val="r"/>
      <c:layout>
        <c:manualLayout>
          <c:xMode val="edge"/>
          <c:yMode val="edge"/>
          <c:x val="0.231172321128653"/>
          <c:y val="0.849036052717569"/>
          <c:w val="0.525060467616232"/>
          <c:h val="0.12156862745098"/>
        </c:manualLayout>
      </c:layout>
      <c:overlay val="0"/>
      <c:spPr>
        <a:noFill/>
        <a:ln>
          <a:noFill/>
        </a:ln>
      </c:spPr>
      <c:txPr>
        <a:bodyPr/>
        <a:lstStyle/>
        <a:p>
          <a:pPr>
            <a:defRPr b="0" lang="de-DE" sz="1000" spc="-1" strike="noStrike">
              <a:latin typeface="Century Gothic"/>
            </a:defRPr>
          </a:pPr>
        </a:p>
      </c:txPr>
    </c:legend>
    <c:plotVisOnly val="1"/>
    <c:dispBlanksAs val="gap"/>
  </c:chart>
  <c:spPr>
    <a:solidFill>
      <a:srgbClr val="ffffff"/>
    </a:solidFill>
    <a:ln w="9360">
      <a:noFill/>
    </a:ln>
  </c:spPr>
</c:chartSpace>
</file>

<file path=xl/charts/chart15.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800" spc="-1" strike="noStrike">
                <a:latin typeface="Century Gothic"/>
              </a:defRPr>
            </a:pPr>
            <a:r>
              <a:rPr b="0" sz="800" spc="-1" strike="noStrike">
                <a:latin typeface="Century Gothic"/>
              </a:rPr>
              <a:t>Ihre Bestandsanlage</a:t>
            </a:r>
          </a:p>
        </c:rich>
      </c:tx>
      <c:overlay val="0"/>
      <c:spPr>
        <a:noFill/>
        <a:ln>
          <a:noFill/>
        </a:ln>
      </c:spPr>
    </c:title>
    <c:autoTitleDeleted val="0"/>
    <c:plotArea>
      <c:pieChart>
        <c:varyColors val="1"/>
        <c:ser>
          <c:idx val="0"/>
          <c:order val="0"/>
          <c:spPr>
            <a:solidFill>
              <a:srgbClr val="004586"/>
            </a:solidFill>
            <a:ln>
              <a:noFill/>
            </a:ln>
          </c:spPr>
          <c:explosion val="0"/>
          <c:dPt>
            <c:idx val="0"/>
            <c:spPr>
              <a:solidFill>
                <a:srgbClr val="004586"/>
              </a:solidFill>
              <a:ln>
                <a:noFill/>
              </a:ln>
            </c:spPr>
          </c:dPt>
          <c:dPt>
            <c:idx val="1"/>
            <c:spPr>
              <a:solidFill>
                <a:srgbClr val="ff420e"/>
              </a:solidFill>
              <a:ln>
                <a:noFill/>
              </a:ln>
            </c:spPr>
          </c:dPt>
          <c:dPt>
            <c:idx val="2"/>
            <c:spPr>
              <a:solidFill>
                <a:srgbClr val="ffd320"/>
              </a:solidFill>
              <a:ln>
                <a:noFill/>
              </a:ln>
            </c:spPr>
          </c:dPt>
          <c:dPt>
            <c:idx val="3"/>
            <c:spPr>
              <a:solidFill>
                <a:srgbClr val="579d1c"/>
              </a:solidFill>
              <a:ln>
                <a:noFill/>
              </a:ln>
            </c:spPr>
          </c:dPt>
          <c:dLbls>
            <c:dLbl>
              <c:idx val="0"/>
              <c:txPr>
                <a:bodyPr/>
                <a:lstStyle/>
                <a:p>
                  <a:pPr>
                    <a:defRPr b="0" sz="1000" spc="-1" strike="noStrike">
                      <a:latin typeface="Arial"/>
                    </a:defRPr>
                  </a:pPr>
                </a:p>
              </c:txPr>
              <c:dLblPos val="bestFit"/>
              <c:showLegendKey val="0"/>
              <c:showVal val="0"/>
              <c:showCatName val="0"/>
              <c:showSerName val="0"/>
              <c:showPercent val="0"/>
              <c:separator> </c:separator>
            </c:dLbl>
            <c:dLbl>
              <c:idx val="1"/>
              <c:txPr>
                <a:bodyPr/>
                <a:lstStyle/>
                <a:p>
                  <a:pPr>
                    <a:defRPr b="0" sz="1000" spc="-1" strike="noStrike">
                      <a:latin typeface="Arial"/>
                    </a:defRPr>
                  </a:pPr>
                </a:p>
              </c:txPr>
              <c:dLblPos val="bestFit"/>
              <c:showLegendKey val="0"/>
              <c:showVal val="0"/>
              <c:showCatName val="0"/>
              <c:showSerName val="0"/>
              <c:showPercent val="0"/>
              <c:separator> </c:separator>
            </c:dLbl>
            <c:dLbl>
              <c:idx val="2"/>
              <c:txPr>
                <a:bodyPr/>
                <a:lstStyle/>
                <a:p>
                  <a:pPr>
                    <a:defRPr b="0" sz="1000" spc="-1" strike="noStrike">
                      <a:latin typeface="Arial"/>
                    </a:defRPr>
                  </a:pPr>
                </a:p>
              </c:txPr>
              <c:dLblPos val="bestFit"/>
              <c:showLegendKey val="0"/>
              <c:showVal val="0"/>
              <c:showCatName val="0"/>
              <c:showSerName val="0"/>
              <c:showPercent val="0"/>
              <c:separator> </c:separator>
            </c:dLbl>
            <c:dLbl>
              <c:idx val="3"/>
              <c:txPr>
                <a:bodyPr/>
                <a:lstStyle/>
                <a:p>
                  <a:pPr>
                    <a:defRPr b="0" sz="1000" spc="-1" strike="noStrike">
                      <a:latin typeface="Arial"/>
                    </a:defRPr>
                  </a:pPr>
                </a:p>
              </c:txPr>
              <c:dLblPos val="bestFit"/>
              <c:showLegendKey val="0"/>
              <c:showVal val="0"/>
              <c:showCatName val="0"/>
              <c:showSerName val="0"/>
              <c:showPercent val="0"/>
              <c:separator> </c:separator>
            </c:dLbl>
            <c:txPr>
              <a:bodyPr/>
              <a:lstStyle/>
              <a:p>
                <a:pPr>
                  <a:defRPr b="0" sz="1000" spc="-1" strike="noStrike">
                    <a:latin typeface="Arial"/>
                  </a:defRPr>
                </a:pPr>
              </a:p>
            </c:txPr>
            <c:dLblPos val="bestFit"/>
            <c:showLegendKey val="0"/>
            <c:showVal val="0"/>
            <c:showCatName val="0"/>
            <c:showSerName val="0"/>
            <c:showPercent val="0"/>
            <c:separator> </c:separator>
            <c:showLeaderLines val="0"/>
          </c:dLbls>
          <c:cat>
            <c:strRef>
              <c:f>'(Rechner)'!$W$6:$Z$6</c:f>
              <c:strCache>
                <c:ptCount val="4"/>
                <c:pt idx="0">
                  <c:v>- Bitte auswählen -</c:v>
                </c:pt>
                <c:pt idx="1">
                  <c:v>- Bitte auswählen -</c:v>
                </c:pt>
                <c:pt idx="2">
                  <c:v>- Bitte auswählen -</c:v>
                </c:pt>
                <c:pt idx="3">
                  <c:v>- Bitte auswählen -</c:v>
                </c:pt>
              </c:strCache>
            </c:strRef>
          </c:cat>
          <c:val>
            <c:numRef>
              <c:f>'(Rechner)'!$W$30:$Z$30</c:f>
              <c:numCache>
                <c:formatCode>General</c:formatCode>
                <c:ptCount val="4"/>
                <c:pt idx="0">
                  <c:v>0</c:v>
                </c:pt>
                <c:pt idx="1">
                  <c:v>0</c:v>
                </c:pt>
                <c:pt idx="2">
                  <c:v>0</c:v>
                </c:pt>
                <c:pt idx="3">
                  <c:v>0</c:v>
                </c:pt>
              </c:numCache>
            </c:numRef>
          </c:val>
        </c:ser>
        <c:firstSliceAng val="0"/>
      </c:pieChart>
      <c:spPr>
        <a:noFill/>
        <a:ln>
          <a:noFill/>
        </a:ln>
      </c:spPr>
    </c:plotArea>
    <c:legend>
      <c:legendPos val="r"/>
      <c:layout>
        <c:manualLayout>
          <c:xMode val="edge"/>
          <c:yMode val="edge"/>
          <c:x val="0.586943531520765"/>
          <c:y val="0.190601092896175"/>
          <c:w val="0.401703017627726"/>
          <c:h val="0.780327868852459"/>
        </c:manualLayout>
      </c:layout>
      <c:overlay val="0"/>
      <c:spPr>
        <a:noFill/>
        <a:ln>
          <a:noFill/>
        </a:ln>
      </c:spPr>
      <c:txPr>
        <a:bodyPr/>
        <a:lstStyle/>
        <a:p>
          <a:pPr>
            <a:defRPr b="0" sz="700" spc="-1" strike="noStrike">
              <a:latin typeface="Century Gothic"/>
            </a:defRPr>
          </a:pPr>
        </a:p>
      </c:txPr>
    </c:legend>
    <c:plotVisOnly val="1"/>
    <c:dispBlanksAs val="zero"/>
  </c:chart>
  <c:spPr>
    <a:noFill/>
    <a:ln w="9360">
      <a:noFill/>
    </a:ln>
  </c:spPr>
</c:chartSpace>
</file>

<file path=xl/charts/chart16.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800" spc="-1" strike="noStrike">
                <a:latin typeface="Century Gothic"/>
              </a:defRPr>
            </a:pPr>
            <a:r>
              <a:rPr b="0" sz="800" spc="-1" strike="noStrike">
                <a:latin typeface="Century Gothic"/>
              </a:rPr>
              <a:t>Ihre gewünschte Neuanlage</a:t>
            </a:r>
          </a:p>
        </c:rich>
      </c:tx>
      <c:overlay val="0"/>
      <c:spPr>
        <a:noFill/>
        <a:ln>
          <a:noFill/>
        </a:ln>
      </c:spPr>
    </c:title>
    <c:autoTitleDeleted val="0"/>
    <c:plotArea>
      <c:pieChart>
        <c:varyColors val="1"/>
        <c:ser>
          <c:idx val="0"/>
          <c:order val="0"/>
          <c:spPr>
            <a:solidFill>
              <a:srgbClr val="004586"/>
            </a:solidFill>
            <a:ln>
              <a:noFill/>
            </a:ln>
          </c:spPr>
          <c:explosion val="0"/>
          <c:dPt>
            <c:idx val="0"/>
            <c:spPr>
              <a:solidFill>
                <a:srgbClr val="004586"/>
              </a:solidFill>
              <a:ln>
                <a:noFill/>
              </a:ln>
            </c:spPr>
          </c:dPt>
          <c:dPt>
            <c:idx val="1"/>
            <c:spPr>
              <a:solidFill>
                <a:srgbClr val="ff420e"/>
              </a:solidFill>
              <a:ln>
                <a:noFill/>
              </a:ln>
            </c:spPr>
          </c:dPt>
          <c:dPt>
            <c:idx val="2"/>
            <c:spPr>
              <a:solidFill>
                <a:srgbClr val="ffd320"/>
              </a:solidFill>
              <a:ln>
                <a:noFill/>
              </a:ln>
            </c:spPr>
          </c:dPt>
          <c:dPt>
            <c:idx val="3"/>
            <c:spPr>
              <a:solidFill>
                <a:srgbClr val="579d1c"/>
              </a:solidFill>
              <a:ln>
                <a:noFill/>
              </a:ln>
            </c:spPr>
          </c:dPt>
          <c:dLbls>
            <c:dLbl>
              <c:idx val="0"/>
              <c:txPr>
                <a:bodyPr/>
                <a:lstStyle/>
                <a:p>
                  <a:pPr>
                    <a:defRPr b="0" sz="1000" spc="-1" strike="noStrike">
                      <a:latin typeface="Arial"/>
                    </a:defRPr>
                  </a:pPr>
                </a:p>
              </c:txPr>
              <c:dLblPos val="bestFit"/>
              <c:showLegendKey val="0"/>
              <c:showVal val="0"/>
              <c:showCatName val="0"/>
              <c:showSerName val="0"/>
              <c:showPercent val="0"/>
              <c:separator> </c:separator>
            </c:dLbl>
            <c:dLbl>
              <c:idx val="1"/>
              <c:txPr>
                <a:bodyPr/>
                <a:lstStyle/>
                <a:p>
                  <a:pPr>
                    <a:defRPr b="0" sz="1000" spc="-1" strike="noStrike">
                      <a:latin typeface="Arial"/>
                    </a:defRPr>
                  </a:pPr>
                </a:p>
              </c:txPr>
              <c:dLblPos val="bestFit"/>
              <c:showLegendKey val="0"/>
              <c:showVal val="0"/>
              <c:showCatName val="0"/>
              <c:showSerName val="0"/>
              <c:showPercent val="0"/>
              <c:separator> </c:separator>
            </c:dLbl>
            <c:dLbl>
              <c:idx val="2"/>
              <c:txPr>
                <a:bodyPr/>
                <a:lstStyle/>
                <a:p>
                  <a:pPr>
                    <a:defRPr b="0" sz="1000" spc="-1" strike="noStrike">
                      <a:latin typeface="Arial"/>
                    </a:defRPr>
                  </a:pPr>
                </a:p>
              </c:txPr>
              <c:dLblPos val="bestFit"/>
              <c:showLegendKey val="0"/>
              <c:showVal val="0"/>
              <c:showCatName val="0"/>
              <c:showSerName val="0"/>
              <c:showPercent val="0"/>
              <c:separator> </c:separator>
            </c:dLbl>
            <c:dLbl>
              <c:idx val="3"/>
              <c:txPr>
                <a:bodyPr/>
                <a:lstStyle/>
                <a:p>
                  <a:pPr>
                    <a:defRPr b="0" sz="1000" spc="-1" strike="noStrike">
                      <a:latin typeface="Arial"/>
                    </a:defRPr>
                  </a:pPr>
                </a:p>
              </c:txPr>
              <c:dLblPos val="bestFit"/>
              <c:showLegendKey val="0"/>
              <c:showVal val="0"/>
              <c:showCatName val="0"/>
              <c:showSerName val="0"/>
              <c:showPercent val="0"/>
              <c:separator> </c:separator>
            </c:dLbl>
            <c:txPr>
              <a:bodyPr/>
              <a:lstStyle/>
              <a:p>
                <a:pPr>
                  <a:defRPr b="0" sz="1000" spc="-1" strike="noStrike">
                    <a:latin typeface="Arial"/>
                  </a:defRPr>
                </a:pPr>
              </a:p>
            </c:txPr>
            <c:dLblPos val="bestFit"/>
            <c:showLegendKey val="0"/>
            <c:showVal val="0"/>
            <c:showCatName val="0"/>
            <c:showSerName val="0"/>
            <c:showPercent val="0"/>
            <c:separator> </c:separator>
            <c:showLeaderLines val="0"/>
          </c:dLbls>
          <c:cat>
            <c:strRef>
              <c:f>'(Rechner)'!$AE$6:$AH$6</c:f>
              <c:strCache>
                <c:ptCount val="4"/>
                <c:pt idx="0">
                  <c:v>- Bitte auswählen -</c:v>
                </c:pt>
                <c:pt idx="1">
                  <c:v>- Bitte auswählen -</c:v>
                </c:pt>
                <c:pt idx="2">
                  <c:v>- Bitte auswählen -</c:v>
                </c:pt>
                <c:pt idx="3">
                  <c:v>- Bitte auswählen -</c:v>
                </c:pt>
              </c:strCache>
            </c:strRef>
          </c:cat>
          <c:val>
            <c:numRef>
              <c:f>'(Rechner)'!$AE$11:$AH$11</c:f>
              <c:numCache>
                <c:formatCode>General</c:formatCode>
                <c:ptCount val="4"/>
                <c:pt idx="0">
                  <c:v>0</c:v>
                </c:pt>
                <c:pt idx="1">
                  <c:v>0</c:v>
                </c:pt>
                <c:pt idx="2">
                  <c:v>0</c:v>
                </c:pt>
                <c:pt idx="3">
                  <c:v>0</c:v>
                </c:pt>
              </c:numCache>
            </c:numRef>
          </c:val>
        </c:ser>
        <c:firstSliceAng val="0"/>
      </c:pieChart>
      <c:spPr>
        <a:noFill/>
        <a:ln>
          <a:noFill/>
        </a:ln>
      </c:spPr>
    </c:plotArea>
    <c:legend>
      <c:legendPos val="r"/>
      <c:layout>
        <c:manualLayout>
          <c:xMode val="edge"/>
          <c:yMode val="edge"/>
          <c:x val="0.578954882924043"/>
          <c:y val="0.197493517718237"/>
          <c:w val="0.410194174757282"/>
          <c:h val="0.783491789109767"/>
        </c:manualLayout>
      </c:layout>
      <c:overlay val="0"/>
      <c:spPr>
        <a:noFill/>
        <a:ln>
          <a:noFill/>
        </a:ln>
      </c:spPr>
      <c:txPr>
        <a:bodyPr/>
        <a:lstStyle/>
        <a:p>
          <a:pPr>
            <a:defRPr b="0" sz="700" spc="-1" strike="noStrike">
              <a:latin typeface="Century Gothic"/>
            </a:defRPr>
          </a:pPr>
        </a:p>
      </c:txPr>
    </c:legend>
    <c:plotVisOnly val="1"/>
    <c:dispBlanksAs val="zero"/>
  </c:chart>
  <c:spPr>
    <a:noFill/>
    <a:ln w="9360">
      <a:noFill/>
    </a:ln>
  </c:spPr>
</c:chartSpace>
</file>

<file path=xl/charts/chart9.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barChart>
        <c:barDir val="col"/>
        <c:grouping val="stacked"/>
        <c:varyColors val="0"/>
        <c:ser>
          <c:idx val="0"/>
          <c:order val="0"/>
          <c:tx>
            <c:strRef>
              <c:f>'3. Ergebnisse'!$D$52</c:f>
              <c:strCache>
                <c:ptCount val="1"/>
                <c:pt idx="0">
                  <c:v>Brennstoff bzw. Arbeitspreis</c:v>
                </c:pt>
              </c:strCache>
            </c:strRef>
          </c:tx>
          <c:spPr>
            <a:solidFill>
              <a:srgbClr val="c9211e"/>
            </a:solidFill>
            <a:ln>
              <a:noFill/>
            </a:ln>
          </c:spPr>
          <c:invertIfNegative val="0"/>
          <c:dLbls>
            <c:txPr>
              <a:bodyPr/>
              <a:lstStyle/>
              <a:p>
                <a:pPr>
                  <a:defRPr b="0" lang="de-DE" sz="1000" spc="-1" strike="noStrike">
                    <a:latin typeface="Arial"/>
                  </a:defRPr>
                </a:pPr>
              </a:p>
            </c:txPr>
            <c:dLblPos val="ctr"/>
            <c:showLegendKey val="0"/>
            <c:showVal val="0"/>
            <c:showCatName val="0"/>
            <c:showSerName val="0"/>
            <c:showPercent val="0"/>
            <c:separator>; </c:separator>
            <c:showLeaderLines val="0"/>
          </c:dLbls>
          <c:cat>
            <c:strRef>
              <c:f>'3. Ergebnisse'!$E$51:$F$51</c:f>
              <c:strCache>
                <c:ptCount val="2"/>
                <c:pt idx="0">
                  <c:v>1. Ihre Bestandsanlage</c:v>
                </c:pt>
                <c:pt idx="1">
                  <c:v>2. Ihre gewünschte Neuanlage</c:v>
                </c:pt>
              </c:strCache>
            </c:strRef>
          </c:cat>
          <c:val>
            <c:numRef>
              <c:f>'3. Ergebnisse'!$E$52:$F$52</c:f>
              <c:numCache>
                <c:formatCode>General</c:formatCode>
                <c:ptCount val="2"/>
                <c:pt idx="0">
                  <c:v>0</c:v>
                </c:pt>
                <c:pt idx="1">
                  <c:v>0</c:v>
                </c:pt>
              </c:numCache>
            </c:numRef>
          </c:val>
        </c:ser>
        <c:ser>
          <c:idx val="1"/>
          <c:order val="1"/>
          <c:tx>
            <c:strRef>
              <c:f>'3. Ergebnisse'!$D$53</c:f>
              <c:strCache>
                <c:ptCount val="1"/>
                <c:pt idx="0">
                  <c:v>CO2-Steuer</c:v>
                </c:pt>
              </c:strCache>
            </c:strRef>
          </c:tx>
          <c:spPr>
            <a:solidFill>
              <a:srgbClr val="cccccc"/>
            </a:solidFill>
            <a:ln>
              <a:noFill/>
            </a:ln>
          </c:spPr>
          <c:invertIfNegative val="0"/>
          <c:dLbls>
            <c:txPr>
              <a:bodyPr/>
              <a:lstStyle/>
              <a:p>
                <a:pPr>
                  <a:defRPr b="0" lang="de-DE" sz="1000" spc="-1" strike="noStrike">
                    <a:latin typeface="Arial"/>
                  </a:defRPr>
                </a:pPr>
              </a:p>
            </c:txPr>
            <c:dLblPos val="ctr"/>
            <c:showLegendKey val="0"/>
            <c:showVal val="0"/>
            <c:showCatName val="0"/>
            <c:showSerName val="0"/>
            <c:showPercent val="0"/>
            <c:separator>; </c:separator>
            <c:showLeaderLines val="0"/>
          </c:dLbls>
          <c:cat>
            <c:strRef>
              <c:f>'3. Ergebnisse'!$E$51:$F$51</c:f>
              <c:strCache>
                <c:ptCount val="2"/>
                <c:pt idx="0">
                  <c:v>1. Ihre Bestandsanlage</c:v>
                </c:pt>
                <c:pt idx="1">
                  <c:v>2. Ihre gewünschte Neuanlage</c:v>
                </c:pt>
              </c:strCache>
            </c:strRef>
          </c:cat>
          <c:val>
            <c:numRef>
              <c:f>'3. Ergebnisse'!$E$53:$F$53</c:f>
              <c:numCache>
                <c:formatCode>General</c:formatCode>
                <c:ptCount val="2"/>
                <c:pt idx="1">
                  <c:v>0</c:v>
                </c:pt>
              </c:numCache>
            </c:numRef>
          </c:val>
        </c:ser>
        <c:ser>
          <c:idx val="2"/>
          <c:order val="2"/>
          <c:tx>
            <c:strRef>
              <c:f>'3. Ergebnisse'!$D$54</c:f>
              <c:strCache>
                <c:ptCount val="1"/>
                <c:pt idx="0">
                  <c:v>Betriebskosten/Grundpreis, Wartung, Instandsetzung</c:v>
                </c:pt>
              </c:strCache>
            </c:strRef>
          </c:tx>
          <c:spPr>
            <a:solidFill>
              <a:srgbClr val="3465a4"/>
            </a:solidFill>
            <a:ln>
              <a:noFill/>
            </a:ln>
          </c:spPr>
          <c:invertIfNegative val="0"/>
          <c:dLbls>
            <c:txPr>
              <a:bodyPr/>
              <a:lstStyle/>
              <a:p>
                <a:pPr>
                  <a:defRPr b="0" lang="de-DE" sz="1000" spc="-1" strike="noStrike">
                    <a:latin typeface="Arial"/>
                  </a:defRPr>
                </a:pPr>
              </a:p>
            </c:txPr>
            <c:dLblPos val="ctr"/>
            <c:showLegendKey val="0"/>
            <c:showVal val="0"/>
            <c:showCatName val="0"/>
            <c:showSerName val="0"/>
            <c:showPercent val="0"/>
            <c:separator>; </c:separator>
            <c:showLeaderLines val="0"/>
          </c:dLbls>
          <c:cat>
            <c:strRef>
              <c:f>'3. Ergebnisse'!$E$51:$F$51</c:f>
              <c:strCache>
                <c:ptCount val="2"/>
                <c:pt idx="0">
                  <c:v>1. Ihre Bestandsanlage</c:v>
                </c:pt>
                <c:pt idx="1">
                  <c:v>2. Ihre gewünschte Neuanlage</c:v>
                </c:pt>
              </c:strCache>
            </c:strRef>
          </c:cat>
          <c:val>
            <c:numRef>
              <c:f>'3. Ergebnisse'!$E$54:$F$54</c:f>
              <c:numCache>
                <c:formatCode>General</c:formatCode>
                <c:ptCount val="2"/>
                <c:pt idx="0">
                  <c:v>0</c:v>
                </c:pt>
                <c:pt idx="1">
                  <c:v>0</c:v>
                </c:pt>
              </c:numCache>
            </c:numRef>
          </c:val>
        </c:ser>
        <c:ser>
          <c:idx val="3"/>
          <c:order val="3"/>
          <c:tx>
            <c:strRef>
              <c:f>'3. Ergebnisse'!$D$55</c:f>
              <c:strCache>
                <c:ptCount val="1"/>
                <c:pt idx="0">
                  <c:v>Investitionskosten, abgeschrieben auf 20 Jahre</c:v>
                </c:pt>
              </c:strCache>
            </c:strRef>
          </c:tx>
          <c:spPr>
            <a:solidFill>
              <a:srgbClr val="ffde59"/>
            </a:solidFill>
            <a:ln>
              <a:noFill/>
            </a:ln>
          </c:spPr>
          <c:invertIfNegative val="0"/>
          <c:dLbls>
            <c:txPr>
              <a:bodyPr/>
              <a:lstStyle/>
              <a:p>
                <a:pPr>
                  <a:defRPr b="0" lang="de-DE" sz="1000" spc="-1" strike="noStrike">
                    <a:latin typeface="Arial"/>
                  </a:defRPr>
                </a:pPr>
              </a:p>
            </c:txPr>
            <c:dLblPos val="ctr"/>
            <c:showLegendKey val="0"/>
            <c:showVal val="0"/>
            <c:showCatName val="0"/>
            <c:showSerName val="0"/>
            <c:showPercent val="0"/>
            <c:separator>; </c:separator>
            <c:showLeaderLines val="0"/>
          </c:dLbls>
          <c:cat>
            <c:strRef>
              <c:f>'3. Ergebnisse'!$E$51:$F$51</c:f>
              <c:strCache>
                <c:ptCount val="2"/>
                <c:pt idx="0">
                  <c:v>1. Ihre Bestandsanlage</c:v>
                </c:pt>
                <c:pt idx="1">
                  <c:v>2. Ihre gewünschte Neuanlage</c:v>
                </c:pt>
              </c:strCache>
            </c:strRef>
          </c:cat>
          <c:val>
            <c:numRef>
              <c:f>'3. Ergebnisse'!$E$55:$F$55</c:f>
              <c:numCache>
                <c:formatCode>General</c:formatCode>
                <c:ptCount val="2"/>
                <c:pt idx="0">
                  <c:v>0</c:v>
                </c:pt>
                <c:pt idx="1">
                  <c:v>0</c:v>
                </c:pt>
              </c:numCache>
            </c:numRef>
          </c:val>
        </c:ser>
        <c:gapWidth val="100"/>
        <c:overlap val="100"/>
        <c:axId val="65949317"/>
        <c:axId val="36676874"/>
      </c:barChart>
      <c:catAx>
        <c:axId val="65949317"/>
        <c:scaling>
          <c:orientation val="minMax"/>
        </c:scaling>
        <c:delete val="0"/>
        <c:axPos val="b"/>
        <c:numFmt formatCode="General" sourceLinked="1"/>
        <c:majorTickMark val="out"/>
        <c:minorTickMark val="none"/>
        <c:tickLblPos val="nextTo"/>
        <c:spPr>
          <a:ln>
            <a:solidFill>
              <a:srgbClr val="b3b3b3"/>
            </a:solidFill>
          </a:ln>
        </c:spPr>
        <c:txPr>
          <a:bodyPr/>
          <a:lstStyle/>
          <a:p>
            <a:pPr>
              <a:defRPr b="0" lang="de-DE" sz="800" spc="-1" strike="noStrike">
                <a:latin typeface="Century Gothic"/>
              </a:defRPr>
            </a:pPr>
          </a:p>
        </c:txPr>
        <c:crossAx val="36676874"/>
        <c:crosses val="autoZero"/>
        <c:auto val="1"/>
        <c:lblAlgn val="ctr"/>
        <c:lblOffset val="100"/>
        <c:noMultiLvlLbl val="0"/>
      </c:catAx>
      <c:valAx>
        <c:axId val="36676874"/>
        <c:scaling>
          <c:orientation val="minMax"/>
        </c:scaling>
        <c:delete val="0"/>
        <c:axPos val="l"/>
        <c:majorGridlines>
          <c:spPr>
            <a:ln>
              <a:solidFill>
                <a:srgbClr val="b3b3b3"/>
              </a:solidFill>
            </a:ln>
          </c:spPr>
        </c:majorGridlines>
        <c:title>
          <c:tx>
            <c:rich>
              <a:bodyPr rot="-5400000"/>
              <a:lstStyle/>
              <a:p>
                <a:pPr>
                  <a:defRPr b="0" lang="de-DE" sz="900" spc="-1" strike="noStrike">
                    <a:latin typeface="Arial"/>
                  </a:defRPr>
                </a:pPr>
                <a:r>
                  <a:rPr b="0" lang="de-DE" sz="900" spc="-1" strike="noStrike">
                    <a:latin typeface="Arial"/>
                  </a:rPr>
                  <a:t>€/Jahr</a:t>
                </a:r>
              </a:p>
            </c:rich>
          </c:tx>
          <c:overlay val="0"/>
          <c:spPr>
            <a:noFill/>
            <a:ln>
              <a:noFill/>
            </a:ln>
          </c:spPr>
        </c:title>
        <c:numFmt formatCode="#,##0.00&quot; €&quot;" sourceLinked="0"/>
        <c:majorTickMark val="out"/>
        <c:minorTickMark val="none"/>
        <c:tickLblPos val="nextTo"/>
        <c:spPr>
          <a:ln>
            <a:solidFill>
              <a:srgbClr val="b3b3b3"/>
            </a:solidFill>
          </a:ln>
        </c:spPr>
        <c:txPr>
          <a:bodyPr/>
          <a:lstStyle/>
          <a:p>
            <a:pPr>
              <a:defRPr b="0" lang="de-DE" sz="800" spc="-1" strike="noStrike">
                <a:latin typeface="Century Gothic"/>
              </a:defRPr>
            </a:pPr>
          </a:p>
        </c:txPr>
        <c:crossAx val="65949317"/>
        <c:crosses val="autoZero"/>
        <c:crossBetween val="between"/>
      </c:valAx>
      <c:spPr>
        <a:noFill/>
        <a:ln>
          <a:solidFill>
            <a:srgbClr val="b3b3b3"/>
          </a:solidFill>
        </a:ln>
      </c:spPr>
    </c:plotArea>
    <c:legend>
      <c:legendPos val="r"/>
      <c:layout>
        <c:manualLayout>
          <c:xMode val="edge"/>
          <c:yMode val="edge"/>
          <c:x val="0.764269141531323"/>
          <c:y val="0.341592108281716"/>
          <c:w val="0.218907451604349"/>
          <c:h val="0.46151198806929"/>
        </c:manualLayout>
      </c:layout>
      <c:overlay val="0"/>
      <c:spPr>
        <a:noFill/>
        <a:ln>
          <a:noFill/>
        </a:ln>
      </c:spPr>
      <c:txPr>
        <a:bodyPr/>
        <a:lstStyle/>
        <a:p>
          <a:pPr>
            <a:defRPr b="0" lang="de-DE" sz="800" spc="-1" strike="noStrike">
              <a:latin typeface="Century Gothic"/>
            </a:defRPr>
          </a:pPr>
        </a:p>
      </c:txPr>
    </c:legend>
    <c:plotVisOnly val="1"/>
    <c:dispBlanksAs val="gap"/>
  </c:chart>
  <c:spPr>
    <a:solidFill>
      <a:srgbClr val="ffffff"/>
    </a:solidFill>
    <a:ln w="9360">
      <a:noFill/>
    </a:ln>
  </c:spPr>
</c:chartSpace>
</file>

<file path=xl/drawings/_rels/drawing1.xml.rels><?xml version="1.0" encoding="UTF-8"?>
<Relationships xmlns="http://schemas.openxmlformats.org/package/2006/relationships"><Relationship Id="rId1" Type="http://schemas.openxmlformats.org/officeDocument/2006/relationships/image" Target="../media/image17.png"/><Relationship Id="rId2" Type="http://schemas.openxmlformats.org/officeDocument/2006/relationships/image" Target="../media/image18.png"/>
</Relationships>
</file>

<file path=xl/drawings/_rels/drawing2.xml.rels><?xml version="1.0" encoding="UTF-8"?>
<Relationships xmlns="http://schemas.openxmlformats.org/package/2006/relationships"><Relationship Id="rId1" Type="http://schemas.openxmlformats.org/officeDocument/2006/relationships/image" Target="../media/image19.png"/><Relationship Id="rId2" Type="http://schemas.openxmlformats.org/officeDocument/2006/relationships/image" Target="../media/image20.png"/>
</Relationships>
</file>

<file path=xl/drawings/_rels/drawing3.xml.rels><?xml version="1.0" encoding="UTF-8"?>
<Relationships xmlns="http://schemas.openxmlformats.org/package/2006/relationships"><Relationship Id="rId1" Type="http://schemas.openxmlformats.org/officeDocument/2006/relationships/image" Target="../media/image21.png"/><Relationship Id="rId2" Type="http://schemas.openxmlformats.org/officeDocument/2006/relationships/image" Target="../media/image22.png"/><Relationship Id="rId3" Type="http://schemas.openxmlformats.org/officeDocument/2006/relationships/chart" Target="../charts/chart9.xml"/><Relationship Id="rId4" Type="http://schemas.openxmlformats.org/officeDocument/2006/relationships/chart" Target="../charts/chart10.xml"/><Relationship Id="rId5" Type="http://schemas.openxmlformats.org/officeDocument/2006/relationships/chart" Target="../charts/chart11.xml"/><Relationship Id="rId6" Type="http://schemas.openxmlformats.org/officeDocument/2006/relationships/chart" Target="../charts/chart12.xml"/>
</Relationships>
</file>

<file path=xl/drawings/_rels/drawing4.xml.rels><?xml version="1.0" encoding="UTF-8"?>
<Relationships xmlns="http://schemas.openxmlformats.org/package/2006/relationships"><Relationship Id="rId1" Type="http://schemas.openxmlformats.org/officeDocument/2006/relationships/image" Target="../media/image23.png"/><Relationship Id="rId2" Type="http://schemas.openxmlformats.org/officeDocument/2006/relationships/image" Target="../media/image24.png"/>
</Relationships>
</file>

<file path=xl/drawings/_rels/drawing5.xml.rels><?xml version="1.0" encoding="UTF-8"?>
<Relationships xmlns="http://schemas.openxmlformats.org/package/2006/relationships"><Relationship Id="rId1" Type="http://schemas.openxmlformats.org/officeDocument/2006/relationships/image" Target="../media/image25.png"/><Relationship Id="rId2" Type="http://schemas.openxmlformats.org/officeDocument/2006/relationships/image" Target="../media/image26.png"/><Relationship Id="rId3" Type="http://schemas.openxmlformats.org/officeDocument/2006/relationships/chart" Target="../charts/chart13.xml"/><Relationship Id="rId4" Type="http://schemas.openxmlformats.org/officeDocument/2006/relationships/chart" Target="../charts/chart14.xml"/><Relationship Id="rId5" Type="http://schemas.openxmlformats.org/officeDocument/2006/relationships/chart" Target="../charts/chart15.xml"/><Relationship Id="rId6" Type="http://schemas.openxmlformats.org/officeDocument/2006/relationships/chart" Target="../charts/chart16.xml"/>
</Relationships>
</file>

<file path=xl/drawings/_rels/drawing6.xml.rels><?xml version="1.0" encoding="UTF-8"?>
<Relationships xmlns="http://schemas.openxmlformats.org/package/2006/relationships"><Relationship Id="rId1" Type="http://schemas.openxmlformats.org/officeDocument/2006/relationships/image" Target="../media/image27.png"/><Relationship Id="rId2" Type="http://schemas.openxmlformats.org/officeDocument/2006/relationships/image" Target="../media/image28.png"/>
</Relationships>
</file>

<file path=xl/drawings/_rels/drawing7.xml.rels><?xml version="1.0" encoding="UTF-8"?>
<Relationships xmlns="http://schemas.openxmlformats.org/package/2006/relationships"><Relationship Id="rId1" Type="http://schemas.openxmlformats.org/officeDocument/2006/relationships/image" Target="../media/image29.png"/><Relationship Id="rId2" Type="http://schemas.openxmlformats.org/officeDocument/2006/relationships/image" Target="../media/image30.png"/><Relationship Id="rId3" Type="http://schemas.openxmlformats.org/officeDocument/2006/relationships/image" Target="../media/image31.png"/>
</Relationships>
</file>

<file path=xl/drawings/_rels/drawing8.xml.rels><?xml version="1.0" encoding="UTF-8"?>
<Relationships xmlns="http://schemas.openxmlformats.org/package/2006/relationships"><Relationship Id="rId1" Type="http://schemas.openxmlformats.org/officeDocument/2006/relationships/image" Target="../media/image32.png"/><Relationship Id="rId2" Type="http://schemas.openxmlformats.org/officeDocument/2006/relationships/image" Target="../media/image33.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214920</xdr:colOff>
      <xdr:row>0</xdr:row>
      <xdr:rowOff>158760</xdr:rowOff>
    </xdr:from>
    <xdr:to>
      <xdr:col>1</xdr:col>
      <xdr:colOff>929880</xdr:colOff>
      <xdr:row>1</xdr:row>
      <xdr:rowOff>166680</xdr:rowOff>
    </xdr:to>
    <xdr:pic>
      <xdr:nvPicPr>
        <xdr:cNvPr id="0" name="Bild 2_1" descr=""/>
        <xdr:cNvPicPr/>
      </xdr:nvPicPr>
      <xdr:blipFill>
        <a:blip r:embed="rId1"/>
        <a:stretch/>
      </xdr:blipFill>
      <xdr:spPr>
        <a:xfrm>
          <a:off x="214920" y="158760"/>
          <a:ext cx="1434960" cy="727920"/>
        </a:xfrm>
        <a:prstGeom prst="rect">
          <a:avLst/>
        </a:prstGeom>
        <a:ln>
          <a:noFill/>
        </a:ln>
      </xdr:spPr>
    </xdr:pic>
    <xdr:clientData/>
  </xdr:twoCellAnchor>
  <xdr:twoCellAnchor editAs="absolute">
    <xdr:from>
      <xdr:col>1</xdr:col>
      <xdr:colOff>1008720</xdr:colOff>
      <xdr:row>0</xdr:row>
      <xdr:rowOff>175320</xdr:rowOff>
    </xdr:from>
    <xdr:to>
      <xdr:col>2</xdr:col>
      <xdr:colOff>834840</xdr:colOff>
      <xdr:row>1</xdr:row>
      <xdr:rowOff>84600</xdr:rowOff>
    </xdr:to>
    <xdr:pic>
      <xdr:nvPicPr>
        <xdr:cNvPr id="1" name="Bild 1_1" descr=""/>
        <xdr:cNvPicPr/>
      </xdr:nvPicPr>
      <xdr:blipFill>
        <a:blip r:embed="rId2"/>
        <a:stretch/>
      </xdr:blipFill>
      <xdr:spPr>
        <a:xfrm>
          <a:off x="1728720" y="175320"/>
          <a:ext cx="1986840" cy="6292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199440</xdr:colOff>
      <xdr:row>0</xdr:row>
      <xdr:rowOff>151200</xdr:rowOff>
    </xdr:from>
    <xdr:to>
      <xdr:col>2</xdr:col>
      <xdr:colOff>554400</xdr:colOff>
      <xdr:row>1</xdr:row>
      <xdr:rowOff>159120</xdr:rowOff>
    </xdr:to>
    <xdr:pic>
      <xdr:nvPicPr>
        <xdr:cNvPr id="2" name="Bild 2_0" descr=""/>
        <xdr:cNvPicPr/>
      </xdr:nvPicPr>
      <xdr:blipFill>
        <a:blip r:embed="rId1"/>
        <a:stretch/>
      </xdr:blipFill>
      <xdr:spPr>
        <a:xfrm>
          <a:off x="199440" y="151200"/>
          <a:ext cx="1434960" cy="727920"/>
        </a:xfrm>
        <a:prstGeom prst="rect">
          <a:avLst/>
        </a:prstGeom>
        <a:ln>
          <a:noFill/>
        </a:ln>
      </xdr:spPr>
    </xdr:pic>
    <xdr:clientData/>
  </xdr:twoCellAnchor>
  <xdr:twoCellAnchor editAs="absolute">
    <xdr:from>
      <xdr:col>2</xdr:col>
      <xdr:colOff>633240</xdr:colOff>
      <xdr:row>0</xdr:row>
      <xdr:rowOff>167760</xdr:rowOff>
    </xdr:from>
    <xdr:to>
      <xdr:col>2</xdr:col>
      <xdr:colOff>2620800</xdr:colOff>
      <xdr:row>1</xdr:row>
      <xdr:rowOff>77040</xdr:rowOff>
    </xdr:to>
    <xdr:pic>
      <xdr:nvPicPr>
        <xdr:cNvPr id="3" name="Bild 1_2" descr=""/>
        <xdr:cNvPicPr/>
      </xdr:nvPicPr>
      <xdr:blipFill>
        <a:blip r:embed="rId2"/>
        <a:stretch/>
      </xdr:blipFill>
      <xdr:spPr>
        <a:xfrm>
          <a:off x="1713240" y="167760"/>
          <a:ext cx="1987560" cy="6292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twoCell">
    <xdr:from>
      <xdr:col>3</xdr:col>
      <xdr:colOff>43200</xdr:colOff>
      <xdr:row>84</xdr:row>
      <xdr:rowOff>53280</xdr:rowOff>
    </xdr:from>
    <xdr:to>
      <xdr:col>3</xdr:col>
      <xdr:colOff>276480</xdr:colOff>
      <xdr:row>86</xdr:row>
      <xdr:rowOff>72720</xdr:rowOff>
    </xdr:to>
    <xdr:sp>
      <xdr:nvSpPr>
        <xdr:cNvPr id="4" name="CustomShape 1"/>
        <xdr:cNvSpPr/>
      </xdr:nvSpPr>
      <xdr:spPr>
        <a:xfrm>
          <a:off x="1934640" y="16881120"/>
          <a:ext cx="233280" cy="500760"/>
        </a:xfrm>
        <a:prstGeom prst="rightArrow">
          <a:avLst>
            <a:gd name="adj1" fmla="val 50000"/>
            <a:gd name="adj2" fmla="val 50000"/>
          </a:avLst>
        </a:prstGeom>
        <a:no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2</xdr:col>
      <xdr:colOff>59760</xdr:colOff>
      <xdr:row>86</xdr:row>
      <xdr:rowOff>3600</xdr:rowOff>
    </xdr:from>
    <xdr:to>
      <xdr:col>4</xdr:col>
      <xdr:colOff>43560</xdr:colOff>
      <xdr:row>86</xdr:row>
      <xdr:rowOff>3960</xdr:rowOff>
    </xdr:to>
    <xdr:sp>
      <xdr:nvSpPr>
        <xdr:cNvPr id="5" name="CustomShape 1"/>
        <xdr:cNvSpPr/>
      </xdr:nvSpPr>
      <xdr:spPr>
        <a:xfrm>
          <a:off x="1139760" y="17312760"/>
          <a:ext cx="1412640" cy="360"/>
        </a:xfrm>
        <a:prstGeom prst="rightArrow">
          <a:avLst>
            <a:gd name="adj1" fmla="val 50000"/>
            <a:gd name="adj2" fmla="val 50000"/>
          </a:avLst>
        </a:prstGeom>
        <a:no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absolute">
    <xdr:from>
      <xdr:col>0</xdr:col>
      <xdr:colOff>226800</xdr:colOff>
      <xdr:row>0</xdr:row>
      <xdr:rowOff>171720</xdr:rowOff>
    </xdr:from>
    <xdr:to>
      <xdr:col>2</xdr:col>
      <xdr:colOff>577440</xdr:colOff>
      <xdr:row>1</xdr:row>
      <xdr:rowOff>179640</xdr:rowOff>
    </xdr:to>
    <xdr:pic>
      <xdr:nvPicPr>
        <xdr:cNvPr id="6" name="Bild 2_3" descr=""/>
        <xdr:cNvPicPr/>
      </xdr:nvPicPr>
      <xdr:blipFill>
        <a:blip r:embed="rId1"/>
        <a:stretch/>
      </xdr:blipFill>
      <xdr:spPr>
        <a:xfrm>
          <a:off x="226800" y="171720"/>
          <a:ext cx="1430640" cy="727920"/>
        </a:xfrm>
        <a:prstGeom prst="rect">
          <a:avLst/>
        </a:prstGeom>
        <a:ln>
          <a:noFill/>
        </a:ln>
      </xdr:spPr>
    </xdr:pic>
    <xdr:clientData/>
  </xdr:twoCellAnchor>
  <xdr:twoCellAnchor editAs="absolute">
    <xdr:from>
      <xdr:col>2</xdr:col>
      <xdr:colOff>660600</xdr:colOff>
      <xdr:row>0</xdr:row>
      <xdr:rowOff>194400</xdr:rowOff>
    </xdr:from>
    <xdr:to>
      <xdr:col>4</xdr:col>
      <xdr:colOff>1311840</xdr:colOff>
      <xdr:row>1</xdr:row>
      <xdr:rowOff>103680</xdr:rowOff>
    </xdr:to>
    <xdr:pic>
      <xdr:nvPicPr>
        <xdr:cNvPr id="7" name="Bild 1_3" descr=""/>
        <xdr:cNvPicPr/>
      </xdr:nvPicPr>
      <xdr:blipFill>
        <a:blip r:embed="rId2"/>
        <a:stretch/>
      </xdr:blipFill>
      <xdr:spPr>
        <a:xfrm>
          <a:off x="1740600" y="194400"/>
          <a:ext cx="2080080" cy="629280"/>
        </a:xfrm>
        <a:prstGeom prst="rect">
          <a:avLst/>
        </a:prstGeom>
        <a:ln>
          <a:noFill/>
        </a:ln>
      </xdr:spPr>
    </xdr:pic>
    <xdr:clientData/>
  </xdr:twoCellAnchor>
  <xdr:twoCellAnchor editAs="twoCell">
    <xdr:from>
      <xdr:col>4</xdr:col>
      <xdr:colOff>623160</xdr:colOff>
      <xdr:row>86</xdr:row>
      <xdr:rowOff>261360</xdr:rowOff>
    </xdr:from>
    <xdr:to>
      <xdr:col>5</xdr:col>
      <xdr:colOff>755640</xdr:colOff>
      <xdr:row>89</xdr:row>
      <xdr:rowOff>111960</xdr:rowOff>
    </xdr:to>
    <xdr:sp>
      <xdr:nvSpPr>
        <xdr:cNvPr id="8" name="CustomShape 1"/>
        <xdr:cNvSpPr/>
      </xdr:nvSpPr>
      <xdr:spPr>
        <a:xfrm>
          <a:off x="3132000" y="17570520"/>
          <a:ext cx="1896480" cy="680760"/>
        </a:xfrm>
        <a:prstGeom prst="rightArrow">
          <a:avLst>
            <a:gd name="adj1" fmla="val 50000"/>
            <a:gd name="adj2" fmla="val 50000"/>
          </a:avLst>
        </a:prstGeom>
        <a:no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4</xdr:col>
      <xdr:colOff>623160</xdr:colOff>
      <xdr:row>93</xdr:row>
      <xdr:rowOff>127800</xdr:rowOff>
    </xdr:from>
    <xdr:to>
      <xdr:col>5</xdr:col>
      <xdr:colOff>798480</xdr:colOff>
      <xdr:row>94</xdr:row>
      <xdr:rowOff>152280</xdr:rowOff>
    </xdr:to>
    <xdr:sp>
      <xdr:nvSpPr>
        <xdr:cNvPr id="9" name="CustomShape 1"/>
        <xdr:cNvSpPr/>
      </xdr:nvSpPr>
      <xdr:spPr>
        <a:xfrm>
          <a:off x="3132000" y="18968040"/>
          <a:ext cx="1939320" cy="199800"/>
        </a:xfrm>
        <a:prstGeom prst="rightArrow">
          <a:avLst>
            <a:gd name="adj1" fmla="val 50000"/>
            <a:gd name="adj2" fmla="val 50000"/>
          </a:avLst>
        </a:prstGeom>
        <a:no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4</xdr:col>
      <xdr:colOff>623160</xdr:colOff>
      <xdr:row>94</xdr:row>
      <xdr:rowOff>132120</xdr:rowOff>
    </xdr:from>
    <xdr:to>
      <xdr:col>5</xdr:col>
      <xdr:colOff>798480</xdr:colOff>
      <xdr:row>95</xdr:row>
      <xdr:rowOff>156960</xdr:rowOff>
    </xdr:to>
    <xdr:sp>
      <xdr:nvSpPr>
        <xdr:cNvPr id="10" name="CustomShape 1"/>
        <xdr:cNvSpPr/>
      </xdr:nvSpPr>
      <xdr:spPr>
        <a:xfrm>
          <a:off x="3132000" y="19147680"/>
          <a:ext cx="1939320" cy="200160"/>
        </a:xfrm>
        <a:prstGeom prst="rightArrow">
          <a:avLst>
            <a:gd name="adj1" fmla="val 50000"/>
            <a:gd name="adj2" fmla="val 50000"/>
          </a:avLst>
        </a:prstGeom>
        <a:no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70560</xdr:colOff>
      <xdr:row>38</xdr:row>
      <xdr:rowOff>80640</xdr:rowOff>
    </xdr:from>
    <xdr:to>
      <xdr:col>6</xdr:col>
      <xdr:colOff>181080</xdr:colOff>
      <xdr:row>56</xdr:row>
      <xdr:rowOff>61200</xdr:rowOff>
    </xdr:to>
    <xdr:graphicFrame>
      <xdr:nvGraphicFramePr>
        <xdr:cNvPr id="11" name=""/>
        <xdr:cNvGraphicFramePr/>
      </xdr:nvGraphicFramePr>
      <xdr:xfrm>
        <a:off x="790560" y="8846640"/>
        <a:ext cx="5427360" cy="313524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136080</xdr:colOff>
      <xdr:row>63</xdr:row>
      <xdr:rowOff>22680</xdr:rowOff>
    </xdr:from>
    <xdr:to>
      <xdr:col>6</xdr:col>
      <xdr:colOff>173160</xdr:colOff>
      <xdr:row>81</xdr:row>
      <xdr:rowOff>167040</xdr:rowOff>
    </xdr:to>
    <xdr:graphicFrame>
      <xdr:nvGraphicFramePr>
        <xdr:cNvPr id="12" name=""/>
        <xdr:cNvGraphicFramePr/>
      </xdr:nvGraphicFramePr>
      <xdr:xfrm>
        <a:off x="856080" y="13170240"/>
        <a:ext cx="5353920" cy="329904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325080</xdr:colOff>
      <xdr:row>5</xdr:row>
      <xdr:rowOff>13680</xdr:rowOff>
    </xdr:from>
    <xdr:to>
      <xdr:col>4</xdr:col>
      <xdr:colOff>942480</xdr:colOff>
      <xdr:row>13</xdr:row>
      <xdr:rowOff>141480</xdr:rowOff>
    </xdr:to>
    <xdr:graphicFrame>
      <xdr:nvGraphicFramePr>
        <xdr:cNvPr id="13" name=""/>
        <xdr:cNvGraphicFramePr/>
      </xdr:nvGraphicFramePr>
      <xdr:xfrm>
        <a:off x="1045080" y="2022480"/>
        <a:ext cx="2406240" cy="164196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995040</xdr:colOff>
      <xdr:row>4</xdr:row>
      <xdr:rowOff>392040</xdr:rowOff>
    </xdr:from>
    <xdr:to>
      <xdr:col>5</xdr:col>
      <xdr:colOff>1747440</xdr:colOff>
      <xdr:row>13</xdr:row>
      <xdr:rowOff>146160</xdr:rowOff>
    </xdr:to>
    <xdr:graphicFrame>
      <xdr:nvGraphicFramePr>
        <xdr:cNvPr id="14" name=""/>
        <xdr:cNvGraphicFramePr/>
      </xdr:nvGraphicFramePr>
      <xdr:xfrm>
        <a:off x="3503880" y="2008080"/>
        <a:ext cx="2516400" cy="166104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196560</xdr:colOff>
      <xdr:row>0</xdr:row>
      <xdr:rowOff>159480</xdr:rowOff>
    </xdr:from>
    <xdr:to>
      <xdr:col>2</xdr:col>
      <xdr:colOff>551520</xdr:colOff>
      <xdr:row>1</xdr:row>
      <xdr:rowOff>167400</xdr:rowOff>
    </xdr:to>
    <xdr:pic>
      <xdr:nvPicPr>
        <xdr:cNvPr id="15" name="Bild 2_2" descr=""/>
        <xdr:cNvPicPr/>
      </xdr:nvPicPr>
      <xdr:blipFill>
        <a:blip r:embed="rId1"/>
        <a:stretch/>
      </xdr:blipFill>
      <xdr:spPr>
        <a:xfrm>
          <a:off x="196560" y="159480"/>
          <a:ext cx="1434960" cy="727920"/>
        </a:xfrm>
        <a:prstGeom prst="rect">
          <a:avLst/>
        </a:prstGeom>
        <a:ln>
          <a:noFill/>
        </a:ln>
      </xdr:spPr>
    </xdr:pic>
    <xdr:clientData/>
  </xdr:twoCellAnchor>
  <xdr:twoCellAnchor editAs="absolute">
    <xdr:from>
      <xdr:col>2</xdr:col>
      <xdr:colOff>630360</xdr:colOff>
      <xdr:row>0</xdr:row>
      <xdr:rowOff>176040</xdr:rowOff>
    </xdr:from>
    <xdr:to>
      <xdr:col>2</xdr:col>
      <xdr:colOff>2617920</xdr:colOff>
      <xdr:row>1</xdr:row>
      <xdr:rowOff>85320</xdr:rowOff>
    </xdr:to>
    <xdr:pic>
      <xdr:nvPicPr>
        <xdr:cNvPr id="16" name="Bild 1_0" descr=""/>
        <xdr:cNvPicPr/>
      </xdr:nvPicPr>
      <xdr:blipFill>
        <a:blip r:embed="rId2"/>
        <a:stretch/>
      </xdr:blipFill>
      <xdr:spPr>
        <a:xfrm>
          <a:off x="1710360" y="176040"/>
          <a:ext cx="1987560" cy="6292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twoCell">
    <xdr:from>
      <xdr:col>3</xdr:col>
      <xdr:colOff>43200</xdr:colOff>
      <xdr:row>84</xdr:row>
      <xdr:rowOff>53280</xdr:rowOff>
    </xdr:from>
    <xdr:to>
      <xdr:col>3</xdr:col>
      <xdr:colOff>276480</xdr:colOff>
      <xdr:row>86</xdr:row>
      <xdr:rowOff>72720</xdr:rowOff>
    </xdr:to>
    <xdr:sp>
      <xdr:nvSpPr>
        <xdr:cNvPr id="17" name="CustomShape 1"/>
        <xdr:cNvSpPr/>
      </xdr:nvSpPr>
      <xdr:spPr>
        <a:xfrm>
          <a:off x="1934640" y="16881120"/>
          <a:ext cx="233280" cy="500760"/>
        </a:xfrm>
        <a:prstGeom prst="rightArrow">
          <a:avLst>
            <a:gd name="adj1" fmla="val 50000"/>
            <a:gd name="adj2" fmla="val 50000"/>
          </a:avLst>
        </a:prstGeom>
        <a:no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2</xdr:col>
      <xdr:colOff>59760</xdr:colOff>
      <xdr:row>86</xdr:row>
      <xdr:rowOff>3600</xdr:rowOff>
    </xdr:from>
    <xdr:to>
      <xdr:col>4</xdr:col>
      <xdr:colOff>43560</xdr:colOff>
      <xdr:row>86</xdr:row>
      <xdr:rowOff>3960</xdr:rowOff>
    </xdr:to>
    <xdr:sp>
      <xdr:nvSpPr>
        <xdr:cNvPr id="18" name="CustomShape 1"/>
        <xdr:cNvSpPr/>
      </xdr:nvSpPr>
      <xdr:spPr>
        <a:xfrm>
          <a:off x="1139760" y="17312760"/>
          <a:ext cx="1412640" cy="360"/>
        </a:xfrm>
        <a:prstGeom prst="rightArrow">
          <a:avLst>
            <a:gd name="adj1" fmla="val 50000"/>
            <a:gd name="adj2" fmla="val 50000"/>
          </a:avLst>
        </a:prstGeom>
        <a:no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absolute">
    <xdr:from>
      <xdr:col>0</xdr:col>
      <xdr:colOff>226800</xdr:colOff>
      <xdr:row>0</xdr:row>
      <xdr:rowOff>171720</xdr:rowOff>
    </xdr:from>
    <xdr:to>
      <xdr:col>2</xdr:col>
      <xdr:colOff>577440</xdr:colOff>
      <xdr:row>1</xdr:row>
      <xdr:rowOff>179640</xdr:rowOff>
    </xdr:to>
    <xdr:pic>
      <xdr:nvPicPr>
        <xdr:cNvPr id="19" name="Bild 2_3" descr=""/>
        <xdr:cNvPicPr/>
      </xdr:nvPicPr>
      <xdr:blipFill>
        <a:blip r:embed="rId1"/>
        <a:stretch/>
      </xdr:blipFill>
      <xdr:spPr>
        <a:xfrm>
          <a:off x="226800" y="171720"/>
          <a:ext cx="1430640" cy="727920"/>
        </a:xfrm>
        <a:prstGeom prst="rect">
          <a:avLst/>
        </a:prstGeom>
        <a:ln>
          <a:noFill/>
        </a:ln>
      </xdr:spPr>
    </xdr:pic>
    <xdr:clientData/>
  </xdr:twoCellAnchor>
  <xdr:twoCellAnchor editAs="absolute">
    <xdr:from>
      <xdr:col>2</xdr:col>
      <xdr:colOff>660600</xdr:colOff>
      <xdr:row>0</xdr:row>
      <xdr:rowOff>194400</xdr:rowOff>
    </xdr:from>
    <xdr:to>
      <xdr:col>4</xdr:col>
      <xdr:colOff>1311840</xdr:colOff>
      <xdr:row>1</xdr:row>
      <xdr:rowOff>103680</xdr:rowOff>
    </xdr:to>
    <xdr:pic>
      <xdr:nvPicPr>
        <xdr:cNvPr id="20" name="Bild 1_3" descr=""/>
        <xdr:cNvPicPr/>
      </xdr:nvPicPr>
      <xdr:blipFill>
        <a:blip r:embed="rId2"/>
        <a:stretch/>
      </xdr:blipFill>
      <xdr:spPr>
        <a:xfrm>
          <a:off x="1740600" y="194400"/>
          <a:ext cx="2080080" cy="629280"/>
        </a:xfrm>
        <a:prstGeom prst="rect">
          <a:avLst/>
        </a:prstGeom>
        <a:ln>
          <a:noFill/>
        </a:ln>
      </xdr:spPr>
    </xdr:pic>
    <xdr:clientData/>
  </xdr:twoCellAnchor>
  <xdr:twoCellAnchor editAs="twoCell">
    <xdr:from>
      <xdr:col>4</xdr:col>
      <xdr:colOff>623160</xdr:colOff>
      <xdr:row>86</xdr:row>
      <xdr:rowOff>261360</xdr:rowOff>
    </xdr:from>
    <xdr:to>
      <xdr:col>5</xdr:col>
      <xdr:colOff>755640</xdr:colOff>
      <xdr:row>89</xdr:row>
      <xdr:rowOff>111960</xdr:rowOff>
    </xdr:to>
    <xdr:sp>
      <xdr:nvSpPr>
        <xdr:cNvPr id="21" name="CustomShape 1"/>
        <xdr:cNvSpPr/>
      </xdr:nvSpPr>
      <xdr:spPr>
        <a:xfrm>
          <a:off x="3132000" y="17570520"/>
          <a:ext cx="1896480" cy="680760"/>
        </a:xfrm>
        <a:prstGeom prst="rightArrow">
          <a:avLst>
            <a:gd name="adj1" fmla="val 50000"/>
            <a:gd name="adj2" fmla="val 50000"/>
          </a:avLst>
        </a:prstGeom>
        <a:no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4</xdr:col>
      <xdr:colOff>623160</xdr:colOff>
      <xdr:row>93</xdr:row>
      <xdr:rowOff>127800</xdr:rowOff>
    </xdr:from>
    <xdr:to>
      <xdr:col>5</xdr:col>
      <xdr:colOff>798480</xdr:colOff>
      <xdr:row>94</xdr:row>
      <xdr:rowOff>152280</xdr:rowOff>
    </xdr:to>
    <xdr:sp>
      <xdr:nvSpPr>
        <xdr:cNvPr id="22" name="CustomShape 1"/>
        <xdr:cNvSpPr/>
      </xdr:nvSpPr>
      <xdr:spPr>
        <a:xfrm>
          <a:off x="3132000" y="18968040"/>
          <a:ext cx="1939320" cy="199800"/>
        </a:xfrm>
        <a:prstGeom prst="rightArrow">
          <a:avLst>
            <a:gd name="adj1" fmla="val 50000"/>
            <a:gd name="adj2" fmla="val 50000"/>
          </a:avLst>
        </a:prstGeom>
        <a:no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4</xdr:col>
      <xdr:colOff>623160</xdr:colOff>
      <xdr:row>94</xdr:row>
      <xdr:rowOff>132120</xdr:rowOff>
    </xdr:from>
    <xdr:to>
      <xdr:col>5</xdr:col>
      <xdr:colOff>798480</xdr:colOff>
      <xdr:row>95</xdr:row>
      <xdr:rowOff>156960</xdr:rowOff>
    </xdr:to>
    <xdr:sp>
      <xdr:nvSpPr>
        <xdr:cNvPr id="23" name="CustomShape 1"/>
        <xdr:cNvSpPr/>
      </xdr:nvSpPr>
      <xdr:spPr>
        <a:xfrm>
          <a:off x="3132000" y="19147680"/>
          <a:ext cx="1939320" cy="200160"/>
        </a:xfrm>
        <a:prstGeom prst="rightArrow">
          <a:avLst>
            <a:gd name="adj1" fmla="val 50000"/>
            <a:gd name="adj2" fmla="val 50000"/>
          </a:avLst>
        </a:prstGeom>
        <a:no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112680</xdr:colOff>
      <xdr:row>39</xdr:row>
      <xdr:rowOff>12240</xdr:rowOff>
    </xdr:from>
    <xdr:to>
      <xdr:col>6</xdr:col>
      <xdr:colOff>223200</xdr:colOff>
      <xdr:row>56</xdr:row>
      <xdr:rowOff>168120</xdr:rowOff>
    </xdr:to>
    <xdr:graphicFrame>
      <xdr:nvGraphicFramePr>
        <xdr:cNvPr id="24" name=""/>
        <xdr:cNvGraphicFramePr/>
      </xdr:nvGraphicFramePr>
      <xdr:xfrm>
        <a:off x="832680" y="8953560"/>
        <a:ext cx="5427360" cy="313524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180360</xdr:colOff>
      <xdr:row>62</xdr:row>
      <xdr:rowOff>139680</xdr:rowOff>
    </xdr:from>
    <xdr:to>
      <xdr:col>6</xdr:col>
      <xdr:colOff>217440</xdr:colOff>
      <xdr:row>81</xdr:row>
      <xdr:rowOff>108720</xdr:rowOff>
    </xdr:to>
    <xdr:graphicFrame>
      <xdr:nvGraphicFramePr>
        <xdr:cNvPr id="25" name=""/>
        <xdr:cNvGraphicFramePr/>
      </xdr:nvGraphicFramePr>
      <xdr:xfrm>
        <a:off x="900360" y="13111920"/>
        <a:ext cx="5353920" cy="329904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325080</xdr:colOff>
      <xdr:row>5</xdr:row>
      <xdr:rowOff>13680</xdr:rowOff>
    </xdr:from>
    <xdr:to>
      <xdr:col>4</xdr:col>
      <xdr:colOff>942480</xdr:colOff>
      <xdr:row>13</xdr:row>
      <xdr:rowOff>141480</xdr:rowOff>
    </xdr:to>
    <xdr:graphicFrame>
      <xdr:nvGraphicFramePr>
        <xdr:cNvPr id="26" name=""/>
        <xdr:cNvGraphicFramePr/>
      </xdr:nvGraphicFramePr>
      <xdr:xfrm>
        <a:off x="1045080" y="2022480"/>
        <a:ext cx="2406240" cy="164196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995040</xdr:colOff>
      <xdr:row>4</xdr:row>
      <xdr:rowOff>392040</xdr:rowOff>
    </xdr:from>
    <xdr:to>
      <xdr:col>5</xdr:col>
      <xdr:colOff>1747440</xdr:colOff>
      <xdr:row>13</xdr:row>
      <xdr:rowOff>146160</xdr:rowOff>
    </xdr:to>
    <xdr:graphicFrame>
      <xdr:nvGraphicFramePr>
        <xdr:cNvPr id="27" name=""/>
        <xdr:cNvGraphicFramePr/>
      </xdr:nvGraphicFramePr>
      <xdr:xfrm>
        <a:off x="3503880" y="2008080"/>
        <a:ext cx="2516400" cy="166104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14</xdr:col>
      <xdr:colOff>230040</xdr:colOff>
      <xdr:row>4</xdr:row>
      <xdr:rowOff>11160</xdr:rowOff>
    </xdr:from>
    <xdr:to>
      <xdr:col>21</xdr:col>
      <xdr:colOff>63360</xdr:colOff>
      <xdr:row>29</xdr:row>
      <xdr:rowOff>13320</xdr:rowOff>
    </xdr:to>
    <xdr:pic>
      <xdr:nvPicPr>
        <xdr:cNvPr id="28" name="Grafik 1_0" descr=""/>
        <xdr:cNvPicPr/>
      </xdr:nvPicPr>
      <xdr:blipFill>
        <a:blip r:embed="rId1"/>
        <a:stretch/>
      </xdr:blipFill>
      <xdr:spPr>
        <a:xfrm>
          <a:off x="17181720" y="806760"/>
          <a:ext cx="7034400" cy="4924080"/>
        </a:xfrm>
        <a:prstGeom prst="rect">
          <a:avLst/>
        </a:prstGeom>
        <a:ln>
          <a:noFill/>
        </a:ln>
      </xdr:spPr>
    </xdr:pic>
    <xdr:clientData/>
  </xdr:twoCellAnchor>
  <xdr:twoCellAnchor editAs="oneCell">
    <xdr:from>
      <xdr:col>14</xdr:col>
      <xdr:colOff>524880</xdr:colOff>
      <xdr:row>32</xdr:row>
      <xdr:rowOff>129600</xdr:rowOff>
    </xdr:from>
    <xdr:to>
      <xdr:col>20</xdr:col>
      <xdr:colOff>765000</xdr:colOff>
      <xdr:row>49</xdr:row>
      <xdr:rowOff>16200</xdr:rowOff>
    </xdr:to>
    <xdr:pic>
      <xdr:nvPicPr>
        <xdr:cNvPr id="29" name="Grafik 2_1" descr=""/>
        <xdr:cNvPicPr/>
      </xdr:nvPicPr>
      <xdr:blipFill>
        <a:blip r:embed="rId2"/>
        <a:stretch/>
      </xdr:blipFill>
      <xdr:spPr>
        <a:xfrm>
          <a:off x="17476560" y="6532920"/>
          <a:ext cx="6412320" cy="377280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56</xdr:col>
      <xdr:colOff>406440</xdr:colOff>
      <xdr:row>29</xdr:row>
      <xdr:rowOff>138600</xdr:rowOff>
    </xdr:from>
    <xdr:to>
      <xdr:col>62</xdr:col>
      <xdr:colOff>346680</xdr:colOff>
      <xdr:row>45</xdr:row>
      <xdr:rowOff>14040</xdr:rowOff>
    </xdr:to>
    <xdr:pic>
      <xdr:nvPicPr>
        <xdr:cNvPr id="30" name="Grafik 1" descr=""/>
        <xdr:cNvPicPr/>
      </xdr:nvPicPr>
      <xdr:blipFill>
        <a:blip r:embed="rId1"/>
        <a:stretch/>
      </xdr:blipFill>
      <xdr:spPr>
        <a:xfrm>
          <a:off x="45443160" y="5369040"/>
          <a:ext cx="6645600" cy="2699640"/>
        </a:xfrm>
        <a:prstGeom prst="rect">
          <a:avLst/>
        </a:prstGeom>
        <a:ln>
          <a:noFill/>
        </a:ln>
      </xdr:spPr>
    </xdr:pic>
    <xdr:clientData/>
  </xdr:twoCellAnchor>
  <xdr:twoCellAnchor editAs="oneCell">
    <xdr:from>
      <xdr:col>56</xdr:col>
      <xdr:colOff>630360</xdr:colOff>
      <xdr:row>48</xdr:row>
      <xdr:rowOff>114120</xdr:rowOff>
    </xdr:from>
    <xdr:to>
      <xdr:col>61</xdr:col>
      <xdr:colOff>807480</xdr:colOff>
      <xdr:row>64</xdr:row>
      <xdr:rowOff>141120</xdr:rowOff>
    </xdr:to>
    <xdr:pic>
      <xdr:nvPicPr>
        <xdr:cNvPr id="31" name="Grafik 2" descr=""/>
        <xdr:cNvPicPr/>
      </xdr:nvPicPr>
      <xdr:blipFill>
        <a:blip r:embed="rId2"/>
        <a:stretch/>
      </xdr:blipFill>
      <xdr:spPr>
        <a:xfrm>
          <a:off x="45667080" y="8695800"/>
          <a:ext cx="5765040" cy="2831400"/>
        </a:xfrm>
        <a:prstGeom prst="rect">
          <a:avLst/>
        </a:prstGeom>
        <a:ln>
          <a:noFill/>
        </a:ln>
      </xdr:spPr>
    </xdr:pic>
    <xdr:clientData/>
  </xdr:twoCellAnchor>
  <xdr:twoCellAnchor editAs="oneCell">
    <xdr:from>
      <xdr:col>56</xdr:col>
      <xdr:colOff>630720</xdr:colOff>
      <xdr:row>48</xdr:row>
      <xdr:rowOff>100440</xdr:rowOff>
    </xdr:from>
    <xdr:to>
      <xdr:col>61</xdr:col>
      <xdr:colOff>807840</xdr:colOff>
      <xdr:row>64</xdr:row>
      <xdr:rowOff>127440</xdr:rowOff>
    </xdr:to>
    <xdr:pic>
      <xdr:nvPicPr>
        <xdr:cNvPr id="32" name="Grafik 2" descr=""/>
        <xdr:cNvPicPr/>
      </xdr:nvPicPr>
      <xdr:blipFill>
        <a:blip r:embed="rId3"/>
        <a:stretch/>
      </xdr:blipFill>
      <xdr:spPr>
        <a:xfrm>
          <a:off x="45667440" y="8682120"/>
          <a:ext cx="5765040" cy="283140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5760</xdr:colOff>
      <xdr:row>11</xdr:row>
      <xdr:rowOff>152280</xdr:rowOff>
    </xdr:from>
    <xdr:to>
      <xdr:col>2</xdr:col>
      <xdr:colOff>347040</xdr:colOff>
      <xdr:row>15</xdr:row>
      <xdr:rowOff>80640</xdr:rowOff>
    </xdr:to>
    <xdr:pic>
      <xdr:nvPicPr>
        <xdr:cNvPr id="33" name="Bild 1" descr=""/>
        <xdr:cNvPicPr/>
      </xdr:nvPicPr>
      <xdr:blipFill>
        <a:blip r:embed="rId1"/>
        <a:stretch/>
      </xdr:blipFill>
      <xdr:spPr>
        <a:xfrm>
          <a:off x="5760" y="2080080"/>
          <a:ext cx="1882800" cy="629280"/>
        </a:xfrm>
        <a:prstGeom prst="rect">
          <a:avLst/>
        </a:prstGeom>
        <a:ln>
          <a:noFill/>
        </a:ln>
      </xdr:spPr>
    </xdr:pic>
    <xdr:clientData/>
  </xdr:twoCellAnchor>
  <xdr:twoCellAnchor editAs="absolute">
    <xdr:from>
      <xdr:col>0</xdr:col>
      <xdr:colOff>0</xdr:colOff>
      <xdr:row>1</xdr:row>
      <xdr:rowOff>360</xdr:rowOff>
    </xdr:from>
    <xdr:to>
      <xdr:col>1</xdr:col>
      <xdr:colOff>664200</xdr:colOff>
      <xdr:row>5</xdr:row>
      <xdr:rowOff>27000</xdr:rowOff>
    </xdr:to>
    <xdr:pic>
      <xdr:nvPicPr>
        <xdr:cNvPr id="34" name="Bild 2_4" descr=""/>
        <xdr:cNvPicPr/>
      </xdr:nvPicPr>
      <xdr:blipFill>
        <a:blip r:embed="rId2"/>
        <a:stretch/>
      </xdr:blipFill>
      <xdr:spPr>
        <a:xfrm>
          <a:off x="0" y="175320"/>
          <a:ext cx="1434960" cy="727920"/>
        </a:xfrm>
        <a:prstGeom prst="rect">
          <a:avLst/>
        </a:prstGeom>
        <a:ln>
          <a:noFill/>
        </a:ln>
      </xdr:spPr>
    </xdr:pic>
    <xdr:clientData/>
  </xdr:twoCellAnchor>
</xdr:wsDr>
</file>

<file path=xl/tables/table1.xml><?xml version="1.0" encoding="utf-8"?>
<table xmlns="http://schemas.openxmlformats.org/spreadsheetml/2006/main" id="1" name="Energiepreise" displayName="Energiepreise" ref="B9:BB28" headerRowCount="1" totalsRowCount="0" totalsRowShown="0">
  <tableColumns count="53">
    <tableColumn id="1" name="Auswahl für Energiepreise"/>
    <tableColumn id="2" name="Preissteigerung"/>
    <tableColumn id="3" name="Einheit"/>
    <tableColumn id="4" name="2021"/>
    <tableColumn id="5" name="2022"/>
    <tableColumn id="6" name="2023"/>
    <tableColumn id="7" name="2024"/>
    <tableColumn id="8" name="2025"/>
    <tableColumn id="9" name="2026"/>
    <tableColumn id="10" name="2027"/>
    <tableColumn id="11" name="2028"/>
    <tableColumn id="12" name="2029"/>
    <tableColumn id="13" name="2030"/>
    <tableColumn id="14" name="2031"/>
    <tableColumn id="15" name="2032"/>
    <tableColumn id="16" name="2033"/>
    <tableColumn id="17" name="2034"/>
    <tableColumn id="18" name="2035"/>
    <tableColumn id="19" name="2036"/>
    <tableColumn id="20" name="2037"/>
    <tableColumn id="21" name="2038"/>
    <tableColumn id="22" name="0"/>
    <tableColumn id="23" name="03"/>
    <tableColumn id="24" name="04"/>
    <tableColumn id="25" name="05"/>
    <tableColumn id="26" name="06"/>
    <tableColumn id="27" name="07"/>
    <tableColumn id="28" name="08"/>
    <tableColumn id="29" name="09"/>
    <tableColumn id="30" name="010"/>
    <tableColumn id="31" name="011"/>
    <tableColumn id="32" name="012"/>
    <tableColumn id="33" name="013"/>
    <tableColumn id="34" name="014"/>
    <tableColumn id="35" name="015"/>
    <tableColumn id="36" name="016"/>
    <tableColumn id="37" name="017"/>
    <tableColumn id="38" name="018"/>
    <tableColumn id="39" name="019"/>
    <tableColumn id="40" name="020"/>
    <tableColumn id="41" name="021"/>
    <tableColumn id="42" name="022"/>
    <tableColumn id="43" name="023"/>
    <tableColumn id="44" name="024"/>
    <tableColumn id="45" name="025"/>
    <tableColumn id="46" name="026"/>
    <tableColumn id="47" name="027"/>
    <tableColumn id="48" name="028"/>
    <tableColumn id="49" name="029"/>
    <tableColumn id="50" name="030"/>
    <tableColumn id="51" name="031"/>
    <tableColumn id="52" name="032"/>
    <tableColumn id="53" name="033"/>
  </tableColumns>
</tabl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8.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4.xml.rels><?xml version="1.0" encoding="UTF-8"?>
<Relationships xmlns="http://schemas.openxmlformats.org/package/2006/relationships"><Relationship Id="rId1" Type="http://schemas.openxmlformats.org/officeDocument/2006/relationships/drawing" Target="../drawings/drawing3.xml"/>
</Relationships>
</file>

<file path=xl/worksheets/_rels/sheet5.xml.rels><?xml version="1.0" encoding="UTF-8"?>
<Relationships xmlns="http://schemas.openxmlformats.org/package/2006/relationships"><Relationship Id="rId1" Type="http://schemas.openxmlformats.org/officeDocument/2006/relationships/drawing" Target="../drawings/drawing4.xml"/>
</Relationships>
</file>

<file path=xl/worksheets/_rels/sheet6.xml.rels><?xml version="1.0" encoding="UTF-8"?>
<Relationships xmlns="http://schemas.openxmlformats.org/package/2006/relationships"><Relationship Id="rId1" Type="http://schemas.openxmlformats.org/officeDocument/2006/relationships/drawing" Target="../drawings/drawing5.xml"/>
</Relationships>
</file>

<file path=xl/worksheets/_rels/sheet8.xml.rels><?xml version="1.0" encoding="UTF-8"?>
<Relationships xmlns="http://schemas.openxmlformats.org/package/2006/relationships"><Relationship Id="rId1" Type="http://schemas.openxmlformats.org/officeDocument/2006/relationships/hyperlink" Target="https://www.tfz.bayern.de/mam/cms08/festbrennstoffe/dateien/heizwerttabellen_holzarten.pdf" TargetMode="External"/><Relationship Id="rId2" Type="http://schemas.openxmlformats.org/officeDocument/2006/relationships/hyperlink" Target="https://www.baunetzwissen.de/heizung/fachwissen/heizkessel/wirkungs--und-nutzungsgrade-von-kesseln-161184" TargetMode="External"/><Relationship Id="rId3" Type="http://schemas.openxmlformats.org/officeDocument/2006/relationships/hyperlink" Target="https://www.buderus.de/de/produkte/catalogue/buderus-produkte-fur-ihr-haus/warmeerzeuger/gasheizung/8087_logamax-plus-gb192i" TargetMode="External"/><Relationship Id="rId4" Type="http://schemas.openxmlformats.org/officeDocument/2006/relationships/hyperlink" Target="https://www.vaillant.de/heizung/produkte/ol-brennwertkessel-icovit-exclusiv-1090.html" TargetMode="External"/><Relationship Id="rId5" Type="http://schemas.openxmlformats.org/officeDocument/2006/relationships/hyperlink" Target="https://www.vaillant.de/heizung/produkte/ol-brennwertkessel-icovit-exclusiv-1090.html" TargetMode="External"/><Relationship Id="rId6" Type="http://schemas.openxmlformats.org/officeDocument/2006/relationships/hyperlink" Target="https://www.fiw-muenchen.de/media/pdf/wtag2012/Vortrag-01-TG.pdf" TargetMode="External"/><Relationship Id="rId7" Type="http://schemas.openxmlformats.org/officeDocument/2006/relationships/hyperlink" Target="https://www.energie-fachberater.de/expertenrat/expertenrat-wirkungsgrad-oelheizung-1414418105.php" TargetMode="External"/><Relationship Id="rId8" Type="http://schemas.openxmlformats.org/officeDocument/2006/relationships/hyperlink" Target="https://d-nb.info/1187782025/34" TargetMode="External"/><Relationship Id="rId9" Type="http://schemas.openxmlformats.org/officeDocument/2006/relationships/hyperlink" Target="https://datenbank.fnr.de/produkte/bioenergie/hackschnitzelkessel" TargetMode="External"/><Relationship Id="rId10" Type="http://schemas.openxmlformats.org/officeDocument/2006/relationships/hyperlink" Target="https://www.energie-lexikon.info/pelletheizung.html" TargetMode="External"/><Relationship Id="rId11" Type="http://schemas.openxmlformats.org/officeDocument/2006/relationships/hyperlink" Target="https://datenbank.fnr.de/produkte/bioenergie/pelletkessel" TargetMode="External"/><Relationship Id="rId12" Type="http://schemas.openxmlformats.org/officeDocument/2006/relationships/hyperlink" Target="https://de.wikipedia.org/wiki/W&#228;rmepumpe" TargetMode="External"/><Relationship Id="rId13" Type="http://schemas.openxmlformats.org/officeDocument/2006/relationships/hyperlink" Target="https://bafa-sanierungsfahrplan.de/anlagenkosten" TargetMode="External"/><Relationship Id="rId14" Type="http://schemas.openxmlformats.org/officeDocument/2006/relationships/hyperlink" Target="https://www.heizsparer.de/heizung/heizungssysteme/heizungsvergleich/heizungsvergleich-ueberblick" TargetMode="External"/><Relationship Id="rId15" Type="http://schemas.openxmlformats.org/officeDocument/2006/relationships/hyperlink" Target="https://www.energieheld.de/heizung/holzheizung/kosten" TargetMode="External"/><Relationship Id="rId16" Type="http://schemas.openxmlformats.org/officeDocument/2006/relationships/drawing" Target="../drawings/drawing6.xml"/>
</Relationships>
</file>

<file path=xl/worksheets/_rels/sheet9.xml.rels><?xml version="1.0" encoding="UTF-8"?>
<Relationships xmlns="http://schemas.openxmlformats.org/package/2006/relationships"><Relationship Id="rId1" Type="http://schemas.openxmlformats.org/officeDocument/2006/relationships/hyperlink" Target="https://www.carmen-ev.de/service/marktueberblick/marktpreise-energieholz/marktpreise-hackschnitzel/" TargetMode="External"/><Relationship Id="rId2" Type="http://schemas.openxmlformats.org/officeDocument/2006/relationships/drawing" Target="../drawings/drawing7.xml"/><Relationship Id="rId3" Type="http://schemas.openxmlformats.org/officeDocument/2006/relationships/table" Target="../tables/table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E8F2A1"/>
    <pageSetUpPr fitToPage="false"/>
  </sheetPr>
  <dimension ref="A1:S50"/>
  <sheetViews>
    <sheetView showFormulas="false" showGridLines="true" showRowColHeaders="true" showZeros="true" rightToLeft="false" tabSelected="true" showOutlineSymbols="true" defaultGridColor="true" view="normal" topLeftCell="A1" colorId="64" zoomScale="95" zoomScaleNormal="95" zoomScalePageLayoutView="100" workbookViewId="0">
      <selection pane="topLeft" activeCell="B15" activeCellId="0" sqref="B15"/>
    </sheetView>
  </sheetViews>
  <sheetFormatPr defaultColWidth="11.57421875" defaultRowHeight="13.8" zeroHeight="false" outlineLevelRow="0" outlineLevelCol="0"/>
  <cols>
    <col collapsed="false" customWidth="true" hidden="false" outlineLevel="0" max="1" min="1" style="1" width="8.1"/>
    <col collapsed="false" customWidth="true" hidden="false" outlineLevel="0" max="2" min="2" style="1" width="24.3"/>
    <col collapsed="false" customWidth="true" hidden="false" outlineLevel="0" max="3" min="3" style="1" width="32.38"/>
    <col collapsed="false" customWidth="false" hidden="false" outlineLevel="0" max="1020" min="4" style="1" width="11.57"/>
    <col collapsed="false" customWidth="true" hidden="false" outlineLevel="0" max="1023" min="1021" style="0" width="9.13"/>
    <col collapsed="false" customWidth="true" hidden="false" outlineLevel="0" max="1024" min="1024" style="0" width="9.14"/>
  </cols>
  <sheetData>
    <row r="1" customFormat="false" ht="56.7" hidden="false" customHeight="true" outlineLevel="0" collapsed="false">
      <c r="A1" s="2"/>
      <c r="B1" s="3"/>
      <c r="C1" s="2"/>
      <c r="D1" s="2"/>
      <c r="E1" s="2"/>
      <c r="F1" s="2"/>
      <c r="G1" s="2"/>
      <c r="H1" s="2"/>
      <c r="I1" s="2"/>
      <c r="J1" s="2"/>
      <c r="K1" s="2"/>
      <c r="L1" s="2"/>
      <c r="M1" s="2"/>
      <c r="N1" s="2"/>
      <c r="O1" s="2"/>
      <c r="P1" s="2"/>
      <c r="Q1" s="2"/>
      <c r="R1" s="2"/>
      <c r="S1" s="2"/>
    </row>
    <row r="2" customFormat="false" ht="28.35" hidden="false" customHeight="true" outlineLevel="0" collapsed="false">
      <c r="A2" s="2"/>
      <c r="B2" s="4"/>
      <c r="C2" s="2"/>
      <c r="D2" s="2"/>
      <c r="E2" s="2"/>
      <c r="F2" s="2"/>
      <c r="G2" s="2"/>
      <c r="H2" s="2"/>
      <c r="I2" s="2"/>
      <c r="J2" s="2"/>
      <c r="K2" s="2"/>
      <c r="L2" s="2"/>
      <c r="M2" s="2"/>
      <c r="N2" s="2"/>
      <c r="O2" s="2"/>
      <c r="P2" s="2"/>
      <c r="Q2" s="2"/>
      <c r="R2" s="2"/>
      <c r="S2" s="2"/>
    </row>
    <row r="3" customFormat="false" ht="129.85" hidden="false" customHeight="true" outlineLevel="0" collapsed="false">
      <c r="A3" s="2"/>
      <c r="B3" s="5" t="s">
        <v>0</v>
      </c>
      <c r="C3" s="5"/>
      <c r="D3" s="2"/>
      <c r="E3" s="2"/>
      <c r="F3" s="2"/>
      <c r="G3" s="2"/>
      <c r="H3" s="2"/>
      <c r="I3" s="2"/>
      <c r="J3" s="2"/>
      <c r="K3" s="2"/>
      <c r="L3" s="2"/>
      <c r="M3" s="2"/>
      <c r="N3" s="2"/>
      <c r="O3" s="2"/>
      <c r="P3" s="2"/>
      <c r="Q3" s="2"/>
      <c r="R3" s="2"/>
      <c r="S3" s="2"/>
    </row>
    <row r="4" customFormat="false" ht="13.8" hidden="false" customHeight="false" outlineLevel="0" collapsed="false">
      <c r="A4" s="2"/>
      <c r="B4" s="2"/>
      <c r="C4" s="2"/>
      <c r="D4" s="2"/>
      <c r="E4" s="2"/>
      <c r="F4" s="2"/>
      <c r="G4" s="2"/>
      <c r="H4" s="2"/>
      <c r="I4" s="2"/>
      <c r="J4" s="2"/>
      <c r="K4" s="2"/>
      <c r="L4" s="2"/>
      <c r="M4" s="2"/>
      <c r="N4" s="2"/>
      <c r="O4" s="2"/>
      <c r="P4" s="2"/>
      <c r="Q4" s="2"/>
      <c r="R4" s="2"/>
      <c r="S4" s="2"/>
    </row>
    <row r="5" customFormat="false" ht="13.8" hidden="false" customHeight="false" outlineLevel="0" collapsed="false">
      <c r="A5" s="2"/>
      <c r="B5" s="4" t="s">
        <v>1</v>
      </c>
      <c r="C5" s="2"/>
      <c r="D5" s="2"/>
      <c r="E5" s="2"/>
      <c r="F5" s="2"/>
      <c r="G5" s="2"/>
      <c r="H5" s="2"/>
      <c r="I5" s="2"/>
      <c r="J5" s="2"/>
      <c r="K5" s="2"/>
      <c r="L5" s="2"/>
      <c r="M5" s="2"/>
      <c r="N5" s="2"/>
      <c r="O5" s="2"/>
      <c r="P5" s="2"/>
      <c r="Q5" s="2"/>
      <c r="R5" s="2"/>
      <c r="S5" s="2"/>
    </row>
    <row r="6" customFormat="false" ht="23.1" hidden="false" customHeight="true" outlineLevel="0" collapsed="false">
      <c r="A6" s="2"/>
      <c r="B6" s="6"/>
      <c r="C6" s="7" t="s">
        <v>2</v>
      </c>
      <c r="D6" s="2"/>
      <c r="E6" s="2"/>
      <c r="F6" s="2"/>
      <c r="G6" s="2"/>
      <c r="H6" s="2"/>
      <c r="I6" s="2"/>
      <c r="J6" s="2"/>
      <c r="K6" s="2"/>
      <c r="L6" s="2"/>
      <c r="M6" s="2"/>
      <c r="N6" s="2"/>
      <c r="O6" s="2"/>
      <c r="P6" s="2"/>
      <c r="Q6" s="2"/>
      <c r="R6" s="2"/>
      <c r="S6" s="2"/>
    </row>
    <row r="7" customFormat="false" ht="23.1" hidden="false" customHeight="true" outlineLevel="0" collapsed="false">
      <c r="A7" s="2"/>
      <c r="B7" s="8"/>
      <c r="C7" s="9" t="s">
        <v>3</v>
      </c>
      <c r="D7" s="2"/>
      <c r="E7" s="2"/>
      <c r="F7" s="2"/>
      <c r="G7" s="2"/>
      <c r="H7" s="2"/>
      <c r="I7" s="2"/>
      <c r="J7" s="2"/>
      <c r="K7" s="2"/>
      <c r="L7" s="2"/>
      <c r="M7" s="2"/>
      <c r="N7" s="2"/>
      <c r="O7" s="2"/>
      <c r="P7" s="2"/>
      <c r="Q7" s="2"/>
      <c r="R7" s="2"/>
      <c r="S7" s="2"/>
    </row>
    <row r="8" customFormat="false" ht="13.8" hidden="false" customHeight="false" outlineLevel="0" collapsed="false">
      <c r="A8" s="2"/>
      <c r="B8" s="2"/>
      <c r="C8" s="2"/>
      <c r="D8" s="2"/>
      <c r="E8" s="2"/>
      <c r="F8" s="2"/>
      <c r="G8" s="2"/>
      <c r="H8" s="2"/>
      <c r="I8" s="2"/>
      <c r="J8" s="2"/>
      <c r="K8" s="2"/>
      <c r="L8" s="2"/>
      <c r="M8" s="2"/>
      <c r="N8" s="2"/>
      <c r="O8" s="2"/>
      <c r="P8" s="2"/>
      <c r="Q8" s="2"/>
      <c r="R8" s="2"/>
      <c r="S8" s="2"/>
    </row>
    <row r="9" customFormat="false" ht="13.8" hidden="false" customHeight="false" outlineLevel="0" collapsed="false">
      <c r="A9" s="2"/>
      <c r="B9" s="4" t="s">
        <v>4</v>
      </c>
      <c r="C9" s="2"/>
      <c r="D9" s="2"/>
      <c r="E9" s="2"/>
      <c r="F9" s="2"/>
      <c r="G9" s="2"/>
      <c r="H9" s="2"/>
      <c r="I9" s="2"/>
      <c r="J9" s="2"/>
      <c r="K9" s="2"/>
      <c r="L9" s="2"/>
      <c r="M9" s="2"/>
      <c r="N9" s="2"/>
      <c r="O9" s="2"/>
      <c r="P9" s="2"/>
      <c r="Q9" s="2"/>
      <c r="R9" s="2"/>
      <c r="S9" s="2"/>
    </row>
    <row r="10" customFormat="false" ht="41" hidden="false" customHeight="true" outlineLevel="0" collapsed="false">
      <c r="A10" s="2"/>
      <c r="B10" s="10" t="s">
        <v>5</v>
      </c>
      <c r="C10" s="11" t="s">
        <v>6</v>
      </c>
      <c r="D10" s="2"/>
      <c r="E10" s="2"/>
      <c r="F10" s="2"/>
      <c r="G10" s="2"/>
      <c r="H10" s="2"/>
      <c r="I10" s="2"/>
      <c r="J10" s="2"/>
      <c r="K10" s="2"/>
      <c r="L10" s="2"/>
      <c r="M10" s="2"/>
      <c r="N10" s="2"/>
      <c r="O10" s="2"/>
      <c r="P10" s="2"/>
      <c r="Q10" s="2"/>
      <c r="R10" s="2"/>
      <c r="S10" s="2"/>
    </row>
    <row r="11" customFormat="false" ht="44.75" hidden="false" customHeight="true" outlineLevel="0" collapsed="false">
      <c r="A11" s="2"/>
      <c r="B11" s="10" t="s">
        <v>7</v>
      </c>
      <c r="C11" s="11" t="s">
        <v>8</v>
      </c>
      <c r="D11" s="2"/>
      <c r="E11" s="2"/>
      <c r="F11" s="2"/>
      <c r="G11" s="2"/>
      <c r="H11" s="2"/>
      <c r="I11" s="2"/>
      <c r="J11" s="2"/>
      <c r="K11" s="2"/>
      <c r="L11" s="2"/>
      <c r="M11" s="2"/>
      <c r="N11" s="2"/>
      <c r="O11" s="2"/>
      <c r="P11" s="2"/>
      <c r="Q11" s="2"/>
      <c r="R11" s="2"/>
      <c r="S11" s="2"/>
    </row>
    <row r="12" customFormat="false" ht="44.75" hidden="false" customHeight="true" outlineLevel="0" collapsed="false">
      <c r="A12" s="2"/>
      <c r="B12" s="10"/>
      <c r="C12" s="11" t="s">
        <v>9</v>
      </c>
      <c r="D12" s="2"/>
      <c r="E12" s="2"/>
      <c r="F12" s="2"/>
      <c r="G12" s="2"/>
      <c r="H12" s="2"/>
      <c r="I12" s="2"/>
      <c r="J12" s="2"/>
      <c r="K12" s="2"/>
      <c r="L12" s="2"/>
      <c r="M12" s="2"/>
      <c r="N12" s="2"/>
      <c r="O12" s="2"/>
      <c r="P12" s="2"/>
      <c r="Q12" s="2"/>
      <c r="R12" s="2"/>
      <c r="S12" s="2"/>
    </row>
    <row r="13" customFormat="false" ht="51.7" hidden="false" customHeight="true" outlineLevel="0" collapsed="false">
      <c r="A13" s="2"/>
      <c r="B13" s="10" t="s">
        <v>10</v>
      </c>
      <c r="C13" s="11" t="s">
        <v>11</v>
      </c>
      <c r="D13" s="2"/>
      <c r="E13" s="2"/>
      <c r="F13" s="2"/>
      <c r="G13" s="2"/>
      <c r="H13" s="2"/>
      <c r="I13" s="2"/>
      <c r="J13" s="2"/>
      <c r="K13" s="2"/>
      <c r="L13" s="2"/>
      <c r="M13" s="2"/>
      <c r="N13" s="2"/>
      <c r="O13" s="2"/>
      <c r="P13" s="2"/>
      <c r="Q13" s="2"/>
      <c r="R13" s="2"/>
      <c r="S13" s="2"/>
    </row>
    <row r="14" customFormat="false" ht="13.8" hidden="false" customHeight="false" outlineLevel="0" collapsed="false">
      <c r="A14" s="2"/>
      <c r="B14" s="2"/>
      <c r="C14" s="2"/>
      <c r="D14" s="2"/>
      <c r="E14" s="2"/>
      <c r="F14" s="2"/>
      <c r="G14" s="2"/>
      <c r="H14" s="2"/>
      <c r="I14" s="2"/>
      <c r="J14" s="2"/>
      <c r="K14" s="2"/>
      <c r="L14" s="2"/>
      <c r="M14" s="2"/>
      <c r="N14" s="2"/>
      <c r="O14" s="2"/>
      <c r="P14" s="2"/>
      <c r="Q14" s="2"/>
      <c r="R14" s="2"/>
      <c r="S14" s="2"/>
    </row>
    <row r="15" customFormat="false" ht="13.8" hidden="false" customHeight="false" outlineLevel="0" collapsed="false">
      <c r="A15" s="2"/>
      <c r="B15" s="12" t="n">
        <v>2021</v>
      </c>
      <c r="C15" s="2" t="s">
        <v>12</v>
      </c>
      <c r="D15" s="2"/>
      <c r="E15" s="2"/>
      <c r="F15" s="2"/>
      <c r="G15" s="2"/>
      <c r="H15" s="2"/>
      <c r="I15" s="2"/>
      <c r="J15" s="2"/>
      <c r="K15" s="2"/>
      <c r="L15" s="2"/>
      <c r="M15" s="2"/>
      <c r="N15" s="2"/>
      <c r="O15" s="2"/>
      <c r="P15" s="2"/>
      <c r="Q15" s="2"/>
      <c r="R15" s="2"/>
      <c r="S15" s="2"/>
    </row>
    <row r="16" customFormat="false" ht="13.8" hidden="false" customHeight="false" outlineLevel="0" collapsed="false">
      <c r="A16" s="2"/>
      <c r="B16" s="2"/>
      <c r="C16" s="2"/>
      <c r="D16" s="2"/>
      <c r="E16" s="2"/>
      <c r="F16" s="2"/>
      <c r="G16" s="2"/>
      <c r="H16" s="2"/>
      <c r="I16" s="2"/>
      <c r="J16" s="2"/>
      <c r="K16" s="2"/>
      <c r="L16" s="2"/>
      <c r="M16" s="2"/>
      <c r="N16" s="2"/>
      <c r="O16" s="2"/>
      <c r="P16" s="2"/>
      <c r="Q16" s="2"/>
      <c r="R16" s="2"/>
      <c r="S16" s="2"/>
    </row>
    <row r="17" customFormat="false" ht="13.8" hidden="false" customHeight="false" outlineLevel="0" collapsed="false">
      <c r="A17" s="2"/>
      <c r="B17" s="2"/>
      <c r="C17" s="2"/>
      <c r="D17" s="2"/>
      <c r="E17" s="2"/>
      <c r="F17" s="2"/>
      <c r="G17" s="2"/>
      <c r="H17" s="2"/>
      <c r="I17" s="2"/>
      <c r="J17" s="2"/>
      <c r="K17" s="2"/>
      <c r="L17" s="2"/>
      <c r="M17" s="2"/>
      <c r="N17" s="2"/>
      <c r="O17" s="2"/>
      <c r="P17" s="2"/>
      <c r="Q17" s="2"/>
      <c r="R17" s="2"/>
      <c r="S17" s="2"/>
    </row>
    <row r="18" customFormat="false" ht="13.8" hidden="false" customHeight="false" outlineLevel="0" collapsed="false">
      <c r="A18" s="2"/>
      <c r="B18" s="2"/>
      <c r="C18" s="2"/>
      <c r="D18" s="2"/>
      <c r="E18" s="2"/>
      <c r="F18" s="2"/>
      <c r="G18" s="2"/>
      <c r="H18" s="2"/>
      <c r="I18" s="2"/>
      <c r="J18" s="2"/>
      <c r="K18" s="2"/>
      <c r="L18" s="2"/>
      <c r="M18" s="2"/>
      <c r="N18" s="2"/>
      <c r="O18" s="2"/>
      <c r="P18" s="2"/>
      <c r="Q18" s="2"/>
      <c r="R18" s="2"/>
      <c r="S18" s="2"/>
    </row>
    <row r="19" customFormat="false" ht="13.8" hidden="false" customHeight="false" outlineLevel="0" collapsed="false">
      <c r="A19" s="2"/>
      <c r="B19" s="2"/>
      <c r="C19" s="2"/>
      <c r="D19" s="2"/>
      <c r="E19" s="2"/>
      <c r="F19" s="2"/>
      <c r="G19" s="2"/>
      <c r="H19" s="2"/>
      <c r="I19" s="2"/>
      <c r="J19" s="2"/>
      <c r="K19" s="2"/>
      <c r="L19" s="2"/>
      <c r="M19" s="2"/>
      <c r="N19" s="2"/>
      <c r="O19" s="2"/>
      <c r="P19" s="2"/>
      <c r="Q19" s="2"/>
      <c r="R19" s="2"/>
      <c r="S19" s="2"/>
    </row>
    <row r="20" customFormat="false" ht="13.8" hidden="false" customHeight="false" outlineLevel="0" collapsed="false">
      <c r="A20" s="2"/>
      <c r="B20" s="2"/>
      <c r="C20" s="2"/>
      <c r="D20" s="2"/>
      <c r="E20" s="2"/>
      <c r="F20" s="2"/>
      <c r="G20" s="2"/>
      <c r="H20" s="2"/>
      <c r="I20" s="2"/>
      <c r="J20" s="2"/>
      <c r="K20" s="2"/>
      <c r="L20" s="2"/>
      <c r="M20" s="2"/>
      <c r="N20" s="2"/>
      <c r="O20" s="2"/>
      <c r="P20" s="2"/>
      <c r="Q20" s="2"/>
      <c r="R20" s="2"/>
      <c r="S20" s="2"/>
    </row>
    <row r="21" customFormat="false" ht="13.8" hidden="false" customHeight="false" outlineLevel="0" collapsed="false">
      <c r="A21" s="2"/>
      <c r="B21" s="2"/>
      <c r="C21" s="2"/>
      <c r="D21" s="2"/>
      <c r="E21" s="2"/>
      <c r="F21" s="2"/>
      <c r="G21" s="2"/>
      <c r="H21" s="2"/>
      <c r="I21" s="2"/>
      <c r="J21" s="2"/>
      <c r="K21" s="2"/>
      <c r="L21" s="2"/>
      <c r="M21" s="2"/>
      <c r="N21" s="2"/>
      <c r="O21" s="2"/>
      <c r="P21" s="2"/>
      <c r="Q21" s="2"/>
      <c r="R21" s="2"/>
      <c r="S21" s="2"/>
    </row>
    <row r="22" customFormat="false" ht="13.8" hidden="false" customHeight="false" outlineLevel="0" collapsed="false">
      <c r="A22" s="2"/>
      <c r="B22" s="2"/>
      <c r="C22" s="2"/>
      <c r="D22" s="2"/>
      <c r="E22" s="2"/>
      <c r="F22" s="2"/>
      <c r="G22" s="2"/>
      <c r="H22" s="2"/>
      <c r="I22" s="2"/>
      <c r="J22" s="2"/>
      <c r="K22" s="2"/>
      <c r="L22" s="2"/>
      <c r="M22" s="2"/>
      <c r="N22" s="2"/>
      <c r="O22" s="2"/>
      <c r="P22" s="2"/>
      <c r="Q22" s="2"/>
      <c r="R22" s="2"/>
      <c r="S22" s="2"/>
    </row>
    <row r="23" customFormat="false" ht="13.8" hidden="false" customHeight="false" outlineLevel="0" collapsed="false">
      <c r="A23" s="2"/>
      <c r="B23" s="2"/>
      <c r="C23" s="2"/>
      <c r="D23" s="2"/>
      <c r="E23" s="2"/>
      <c r="F23" s="2"/>
      <c r="G23" s="2"/>
      <c r="H23" s="2"/>
      <c r="I23" s="2"/>
      <c r="J23" s="2"/>
      <c r="K23" s="2"/>
      <c r="L23" s="2"/>
      <c r="M23" s="2"/>
      <c r="N23" s="2"/>
      <c r="O23" s="2"/>
      <c r="P23" s="2"/>
      <c r="Q23" s="2"/>
      <c r="R23" s="2"/>
      <c r="S23" s="2"/>
    </row>
    <row r="24" customFormat="false" ht="13.8" hidden="false" customHeight="false" outlineLevel="0" collapsed="false">
      <c r="A24" s="2"/>
      <c r="B24" s="2"/>
      <c r="C24" s="2"/>
      <c r="D24" s="2"/>
      <c r="E24" s="2"/>
      <c r="F24" s="2"/>
      <c r="G24" s="2"/>
      <c r="H24" s="2"/>
      <c r="I24" s="2"/>
      <c r="J24" s="2"/>
      <c r="K24" s="2"/>
      <c r="L24" s="2"/>
      <c r="M24" s="2"/>
      <c r="N24" s="2"/>
      <c r="O24" s="2"/>
      <c r="P24" s="2"/>
      <c r="Q24" s="2"/>
      <c r="R24" s="2"/>
      <c r="S24" s="2"/>
    </row>
    <row r="25" customFormat="false" ht="13.8" hidden="false" customHeight="false" outlineLevel="0" collapsed="false">
      <c r="A25" s="2"/>
      <c r="B25" s="2"/>
      <c r="C25" s="2"/>
      <c r="D25" s="2"/>
      <c r="E25" s="2"/>
      <c r="F25" s="2"/>
      <c r="G25" s="2"/>
      <c r="H25" s="2"/>
      <c r="I25" s="2"/>
      <c r="J25" s="2"/>
      <c r="K25" s="2"/>
      <c r="L25" s="2"/>
      <c r="M25" s="2"/>
      <c r="N25" s="2"/>
      <c r="O25" s="2"/>
      <c r="P25" s="2"/>
      <c r="Q25" s="2"/>
      <c r="R25" s="2"/>
      <c r="S25" s="2"/>
    </row>
    <row r="26" customFormat="false" ht="13.8" hidden="false" customHeight="false" outlineLevel="0" collapsed="false">
      <c r="A26" s="2"/>
      <c r="B26" s="2"/>
      <c r="C26" s="2"/>
      <c r="D26" s="2"/>
      <c r="E26" s="2"/>
      <c r="F26" s="2"/>
      <c r="G26" s="2"/>
      <c r="H26" s="2"/>
      <c r="I26" s="2"/>
      <c r="J26" s="2"/>
      <c r="K26" s="2"/>
      <c r="L26" s="2"/>
      <c r="M26" s="2"/>
      <c r="N26" s="2"/>
      <c r="O26" s="2"/>
      <c r="P26" s="2"/>
      <c r="Q26" s="2"/>
      <c r="R26" s="2"/>
      <c r="S26" s="2"/>
    </row>
    <row r="27" customFormat="false" ht="13.8" hidden="false" customHeight="false" outlineLevel="0" collapsed="false">
      <c r="A27" s="2"/>
      <c r="B27" s="2"/>
      <c r="C27" s="2"/>
      <c r="D27" s="2"/>
      <c r="E27" s="2"/>
      <c r="F27" s="2"/>
      <c r="G27" s="2"/>
      <c r="H27" s="2"/>
      <c r="I27" s="2"/>
      <c r="J27" s="2"/>
      <c r="K27" s="2"/>
      <c r="L27" s="2"/>
      <c r="M27" s="2"/>
      <c r="N27" s="2"/>
      <c r="O27" s="2"/>
      <c r="P27" s="2"/>
      <c r="Q27" s="2"/>
      <c r="R27" s="2"/>
      <c r="S27" s="2"/>
    </row>
    <row r="28" customFormat="false" ht="13.8" hidden="false" customHeight="false" outlineLevel="0" collapsed="false">
      <c r="A28" s="2"/>
      <c r="B28" s="2"/>
      <c r="C28" s="2"/>
      <c r="D28" s="2"/>
      <c r="E28" s="2"/>
      <c r="F28" s="2"/>
      <c r="G28" s="2"/>
      <c r="H28" s="2"/>
      <c r="I28" s="2"/>
      <c r="J28" s="2"/>
      <c r="K28" s="2"/>
      <c r="L28" s="2"/>
      <c r="M28" s="2"/>
      <c r="N28" s="2"/>
      <c r="O28" s="2"/>
      <c r="P28" s="2"/>
      <c r="Q28" s="2"/>
      <c r="R28" s="2"/>
      <c r="S28" s="2"/>
    </row>
    <row r="29" customFormat="false" ht="13.8" hidden="false" customHeight="false" outlineLevel="0" collapsed="false">
      <c r="A29" s="2"/>
      <c r="B29" s="2"/>
      <c r="C29" s="2"/>
      <c r="D29" s="2"/>
      <c r="E29" s="2"/>
      <c r="F29" s="2"/>
      <c r="G29" s="2"/>
      <c r="H29" s="2"/>
      <c r="I29" s="2"/>
      <c r="J29" s="2"/>
      <c r="K29" s="2"/>
      <c r="L29" s="2"/>
      <c r="M29" s="2"/>
      <c r="N29" s="2"/>
      <c r="O29" s="2"/>
      <c r="P29" s="2"/>
      <c r="Q29" s="2"/>
      <c r="R29" s="2"/>
      <c r="S29" s="2"/>
    </row>
    <row r="30" customFormat="false" ht="13.8" hidden="false" customHeight="false" outlineLevel="0" collapsed="false">
      <c r="A30" s="2"/>
      <c r="B30" s="2"/>
      <c r="C30" s="2"/>
      <c r="D30" s="2"/>
      <c r="E30" s="2"/>
      <c r="F30" s="2"/>
      <c r="G30" s="2"/>
      <c r="H30" s="2"/>
      <c r="I30" s="2"/>
      <c r="J30" s="2"/>
      <c r="K30" s="2"/>
      <c r="L30" s="2"/>
      <c r="M30" s="2"/>
      <c r="N30" s="2"/>
      <c r="O30" s="2"/>
      <c r="P30" s="2"/>
      <c r="Q30" s="2"/>
      <c r="R30" s="2"/>
      <c r="S30" s="2"/>
    </row>
    <row r="31" customFormat="false" ht="13.8" hidden="false" customHeight="false" outlineLevel="0" collapsed="false">
      <c r="A31" s="2"/>
      <c r="B31" s="2"/>
      <c r="C31" s="2"/>
      <c r="D31" s="2"/>
      <c r="E31" s="2"/>
      <c r="F31" s="2"/>
      <c r="G31" s="2"/>
      <c r="H31" s="2"/>
      <c r="I31" s="2"/>
      <c r="J31" s="2"/>
      <c r="K31" s="2"/>
      <c r="L31" s="2"/>
      <c r="M31" s="2"/>
      <c r="N31" s="2"/>
      <c r="O31" s="2"/>
      <c r="P31" s="2"/>
      <c r="Q31" s="2"/>
      <c r="R31" s="2"/>
      <c r="S31" s="2"/>
    </row>
    <row r="32" customFormat="false" ht="13.8" hidden="false" customHeight="false" outlineLevel="0" collapsed="false">
      <c r="A32" s="2"/>
      <c r="B32" s="2"/>
      <c r="C32" s="2"/>
      <c r="D32" s="2"/>
      <c r="E32" s="2"/>
      <c r="F32" s="2"/>
      <c r="G32" s="2"/>
      <c r="H32" s="2"/>
      <c r="I32" s="2"/>
      <c r="J32" s="2"/>
      <c r="K32" s="2"/>
      <c r="L32" s="2"/>
      <c r="M32" s="2"/>
      <c r="N32" s="2"/>
      <c r="O32" s="2"/>
      <c r="P32" s="2"/>
      <c r="Q32" s="2"/>
      <c r="R32" s="2"/>
      <c r="S32" s="2"/>
    </row>
    <row r="33" customFormat="false" ht="13.8" hidden="false" customHeight="false" outlineLevel="0" collapsed="false">
      <c r="A33" s="2"/>
      <c r="B33" s="2"/>
      <c r="C33" s="2"/>
      <c r="D33" s="2"/>
      <c r="E33" s="2"/>
      <c r="F33" s="2"/>
      <c r="G33" s="2"/>
      <c r="H33" s="2"/>
      <c r="I33" s="2"/>
      <c r="J33" s="2"/>
      <c r="K33" s="2"/>
      <c r="L33" s="2"/>
      <c r="M33" s="2"/>
      <c r="N33" s="2"/>
      <c r="O33" s="2"/>
      <c r="P33" s="2"/>
      <c r="Q33" s="2"/>
      <c r="R33" s="2"/>
      <c r="S33" s="2"/>
    </row>
    <row r="34" customFormat="false" ht="13.8" hidden="false" customHeight="false" outlineLevel="0" collapsed="false">
      <c r="A34" s="2"/>
      <c r="B34" s="2"/>
      <c r="C34" s="2"/>
      <c r="D34" s="2"/>
      <c r="E34" s="2"/>
      <c r="F34" s="2"/>
      <c r="G34" s="2"/>
      <c r="H34" s="2"/>
      <c r="I34" s="2"/>
      <c r="J34" s="2"/>
      <c r="K34" s="2"/>
      <c r="L34" s="2"/>
      <c r="M34" s="2"/>
      <c r="N34" s="2"/>
      <c r="O34" s="2"/>
      <c r="P34" s="2"/>
      <c r="Q34" s="2"/>
      <c r="R34" s="2"/>
      <c r="S34" s="2"/>
    </row>
    <row r="35" customFormat="false" ht="13.8" hidden="false" customHeight="false" outlineLevel="0" collapsed="false">
      <c r="A35" s="2"/>
      <c r="B35" s="2"/>
      <c r="C35" s="2"/>
      <c r="D35" s="2"/>
      <c r="E35" s="2"/>
      <c r="F35" s="2"/>
      <c r="G35" s="2"/>
      <c r="H35" s="2"/>
      <c r="I35" s="2"/>
      <c r="J35" s="2"/>
      <c r="K35" s="2"/>
      <c r="L35" s="2"/>
      <c r="M35" s="2"/>
      <c r="N35" s="2"/>
      <c r="O35" s="2"/>
      <c r="P35" s="2"/>
      <c r="Q35" s="2"/>
      <c r="R35" s="2"/>
      <c r="S35" s="2"/>
    </row>
    <row r="36" customFormat="false" ht="13.8" hidden="false" customHeight="false" outlineLevel="0" collapsed="false">
      <c r="A36" s="2"/>
      <c r="B36" s="2"/>
      <c r="C36" s="2"/>
      <c r="D36" s="2"/>
      <c r="E36" s="2"/>
      <c r="F36" s="2"/>
      <c r="G36" s="2"/>
      <c r="H36" s="2"/>
      <c r="I36" s="2"/>
      <c r="J36" s="2"/>
      <c r="K36" s="2"/>
      <c r="L36" s="2"/>
      <c r="M36" s="2"/>
      <c r="N36" s="2"/>
      <c r="O36" s="2"/>
      <c r="P36" s="2"/>
      <c r="Q36" s="2"/>
      <c r="R36" s="2"/>
      <c r="S36" s="2"/>
    </row>
    <row r="37" customFormat="false" ht="13.8" hidden="false" customHeight="false" outlineLevel="0" collapsed="false">
      <c r="A37" s="2"/>
      <c r="B37" s="2"/>
      <c r="C37" s="2"/>
      <c r="D37" s="2"/>
      <c r="E37" s="2"/>
      <c r="F37" s="2"/>
      <c r="G37" s="2"/>
      <c r="H37" s="2"/>
      <c r="I37" s="2"/>
      <c r="J37" s="2"/>
      <c r="K37" s="2"/>
      <c r="L37" s="2"/>
      <c r="M37" s="2"/>
      <c r="N37" s="2"/>
      <c r="O37" s="2"/>
      <c r="P37" s="2"/>
      <c r="Q37" s="2"/>
      <c r="R37" s="2"/>
      <c r="S37" s="2"/>
    </row>
    <row r="38" customFormat="false" ht="13.8" hidden="false" customHeight="false" outlineLevel="0" collapsed="false">
      <c r="A38" s="2"/>
      <c r="B38" s="2"/>
      <c r="C38" s="2"/>
      <c r="D38" s="2"/>
      <c r="E38" s="2"/>
      <c r="F38" s="2"/>
      <c r="G38" s="2"/>
      <c r="H38" s="2"/>
      <c r="I38" s="2"/>
      <c r="J38" s="2"/>
      <c r="K38" s="2"/>
      <c r="L38" s="2"/>
      <c r="M38" s="2"/>
      <c r="N38" s="2"/>
      <c r="O38" s="2"/>
      <c r="P38" s="2"/>
      <c r="Q38" s="2"/>
      <c r="R38" s="2"/>
      <c r="S38" s="2"/>
    </row>
    <row r="39" customFormat="false" ht="13.8" hidden="false" customHeight="false" outlineLevel="0" collapsed="false">
      <c r="A39" s="2"/>
      <c r="B39" s="2"/>
      <c r="C39" s="2"/>
      <c r="D39" s="2"/>
      <c r="E39" s="2"/>
      <c r="F39" s="2"/>
      <c r="G39" s="2"/>
      <c r="H39" s="2"/>
      <c r="I39" s="2"/>
      <c r="J39" s="2"/>
      <c r="K39" s="2"/>
      <c r="L39" s="2"/>
      <c r="M39" s="2"/>
      <c r="N39" s="2"/>
      <c r="O39" s="2"/>
      <c r="P39" s="2"/>
      <c r="Q39" s="2"/>
      <c r="R39" s="2"/>
      <c r="S39" s="2"/>
    </row>
    <row r="40" customFormat="false" ht="13.8" hidden="false" customHeight="false" outlineLevel="0" collapsed="false">
      <c r="A40" s="2"/>
      <c r="B40" s="2"/>
      <c r="C40" s="2"/>
      <c r="D40" s="2"/>
      <c r="E40" s="2"/>
      <c r="F40" s="2"/>
      <c r="G40" s="2"/>
      <c r="H40" s="2"/>
      <c r="I40" s="2"/>
      <c r="J40" s="2"/>
      <c r="K40" s="2"/>
      <c r="L40" s="2"/>
      <c r="M40" s="2"/>
      <c r="N40" s="2"/>
      <c r="O40" s="2"/>
      <c r="P40" s="2"/>
      <c r="Q40" s="2"/>
      <c r="R40" s="2"/>
      <c r="S40" s="2"/>
    </row>
    <row r="41" customFormat="false" ht="13.8" hidden="false" customHeight="false" outlineLevel="0" collapsed="false">
      <c r="A41" s="2"/>
      <c r="B41" s="2"/>
      <c r="C41" s="2"/>
      <c r="D41" s="2"/>
      <c r="E41" s="2"/>
      <c r="F41" s="2"/>
      <c r="G41" s="2"/>
      <c r="H41" s="2"/>
      <c r="I41" s="2"/>
      <c r="J41" s="2"/>
      <c r="K41" s="2"/>
      <c r="L41" s="2"/>
      <c r="M41" s="2"/>
      <c r="N41" s="2"/>
      <c r="O41" s="2"/>
      <c r="P41" s="2"/>
      <c r="Q41" s="2"/>
      <c r="R41" s="2"/>
      <c r="S41" s="2"/>
    </row>
    <row r="42" customFormat="false" ht="13.8" hidden="false" customHeight="false" outlineLevel="0" collapsed="false">
      <c r="A42" s="2"/>
      <c r="B42" s="2"/>
      <c r="C42" s="2"/>
      <c r="D42" s="2"/>
      <c r="E42" s="2"/>
      <c r="F42" s="2"/>
      <c r="G42" s="2"/>
      <c r="H42" s="2"/>
      <c r="I42" s="2"/>
      <c r="J42" s="2"/>
      <c r="K42" s="2"/>
      <c r="L42" s="2"/>
      <c r="M42" s="2"/>
      <c r="N42" s="2"/>
      <c r="O42" s="2"/>
      <c r="P42" s="2"/>
      <c r="Q42" s="2"/>
      <c r="R42" s="2"/>
      <c r="S42" s="2"/>
    </row>
    <row r="43" customFormat="false" ht="13.8" hidden="false" customHeight="false" outlineLevel="0" collapsed="false">
      <c r="A43" s="2"/>
      <c r="B43" s="2"/>
      <c r="C43" s="2"/>
      <c r="D43" s="2"/>
      <c r="E43" s="2"/>
      <c r="F43" s="2"/>
      <c r="G43" s="2"/>
      <c r="H43" s="2"/>
      <c r="I43" s="2"/>
      <c r="J43" s="2"/>
      <c r="K43" s="2"/>
      <c r="L43" s="2"/>
      <c r="M43" s="2"/>
      <c r="N43" s="2"/>
      <c r="O43" s="2"/>
      <c r="P43" s="2"/>
      <c r="Q43" s="2"/>
      <c r="R43" s="2"/>
      <c r="S43" s="2"/>
    </row>
    <row r="44" customFormat="false" ht="13.8" hidden="false" customHeight="false" outlineLevel="0" collapsed="false">
      <c r="A44" s="2"/>
      <c r="B44" s="2"/>
      <c r="C44" s="2"/>
      <c r="D44" s="2"/>
      <c r="E44" s="2"/>
      <c r="F44" s="2"/>
      <c r="G44" s="2"/>
      <c r="H44" s="2"/>
      <c r="I44" s="2"/>
      <c r="J44" s="2"/>
      <c r="K44" s="2"/>
      <c r="L44" s="2"/>
      <c r="M44" s="2"/>
      <c r="N44" s="2"/>
      <c r="O44" s="2"/>
      <c r="P44" s="2"/>
      <c r="Q44" s="2"/>
      <c r="R44" s="2"/>
      <c r="S44" s="2"/>
    </row>
    <row r="45" customFormat="false" ht="13.8" hidden="false" customHeight="false" outlineLevel="0" collapsed="false">
      <c r="A45" s="2"/>
      <c r="B45" s="2"/>
      <c r="C45" s="2"/>
      <c r="D45" s="2"/>
      <c r="E45" s="2"/>
      <c r="F45" s="2"/>
      <c r="G45" s="2"/>
      <c r="H45" s="2"/>
      <c r="I45" s="2"/>
      <c r="J45" s="2"/>
      <c r="K45" s="2"/>
      <c r="L45" s="2"/>
      <c r="M45" s="2"/>
      <c r="N45" s="2"/>
      <c r="O45" s="2"/>
      <c r="P45" s="2"/>
      <c r="Q45" s="2"/>
      <c r="R45" s="2"/>
      <c r="S45" s="2"/>
    </row>
    <row r="46" customFormat="false" ht="13.8" hidden="false" customHeight="false" outlineLevel="0" collapsed="false">
      <c r="A46" s="2"/>
      <c r="B46" s="2"/>
      <c r="C46" s="2"/>
      <c r="D46" s="2"/>
      <c r="E46" s="2"/>
      <c r="F46" s="2"/>
      <c r="G46" s="2"/>
      <c r="H46" s="2"/>
      <c r="I46" s="2"/>
      <c r="J46" s="2"/>
      <c r="K46" s="2"/>
      <c r="L46" s="2"/>
      <c r="M46" s="2"/>
      <c r="N46" s="2"/>
      <c r="O46" s="2"/>
      <c r="P46" s="2"/>
      <c r="Q46" s="2"/>
      <c r="R46" s="2"/>
      <c r="S46" s="2"/>
    </row>
    <row r="47" customFormat="false" ht="13.8" hidden="false" customHeight="false" outlineLevel="0" collapsed="false">
      <c r="A47" s="2"/>
      <c r="B47" s="2"/>
      <c r="C47" s="2"/>
      <c r="D47" s="2"/>
      <c r="E47" s="2"/>
      <c r="F47" s="2"/>
      <c r="G47" s="2"/>
      <c r="H47" s="2"/>
      <c r="I47" s="2"/>
      <c r="J47" s="2"/>
      <c r="K47" s="2"/>
      <c r="L47" s="2"/>
      <c r="M47" s="2"/>
      <c r="N47" s="2"/>
      <c r="O47" s="2"/>
      <c r="P47" s="2"/>
      <c r="Q47" s="2"/>
      <c r="R47" s="2"/>
      <c r="S47" s="2"/>
    </row>
    <row r="48" customFormat="false" ht="13.8" hidden="false" customHeight="false" outlineLevel="0" collapsed="false">
      <c r="A48" s="2"/>
      <c r="B48" s="2"/>
      <c r="C48" s="2"/>
      <c r="D48" s="2"/>
      <c r="E48" s="2"/>
      <c r="F48" s="2"/>
      <c r="G48" s="2"/>
      <c r="H48" s="2"/>
      <c r="I48" s="2"/>
      <c r="J48" s="2"/>
      <c r="K48" s="2"/>
      <c r="L48" s="2"/>
      <c r="M48" s="2"/>
      <c r="N48" s="2"/>
      <c r="O48" s="2"/>
      <c r="P48" s="2"/>
      <c r="Q48" s="2"/>
      <c r="R48" s="2"/>
      <c r="S48" s="2"/>
    </row>
    <row r="49" customFormat="false" ht="13.8" hidden="false" customHeight="false" outlineLevel="0" collapsed="false">
      <c r="A49" s="2"/>
      <c r="B49" s="2"/>
      <c r="C49" s="2"/>
      <c r="D49" s="2"/>
      <c r="E49" s="2"/>
      <c r="F49" s="2"/>
      <c r="G49" s="2"/>
      <c r="H49" s="2"/>
      <c r="I49" s="2"/>
      <c r="J49" s="2"/>
      <c r="K49" s="2"/>
      <c r="L49" s="2"/>
      <c r="M49" s="2"/>
      <c r="N49" s="2"/>
      <c r="O49" s="2"/>
      <c r="P49" s="2"/>
      <c r="Q49" s="2"/>
      <c r="R49" s="2"/>
      <c r="S49" s="2"/>
    </row>
    <row r="50" customFormat="false" ht="13.8" hidden="false" customHeight="false" outlineLevel="0" collapsed="false">
      <c r="A50" s="2"/>
      <c r="B50" s="2"/>
      <c r="C50" s="2"/>
      <c r="D50" s="2"/>
      <c r="E50" s="2"/>
      <c r="F50" s="2"/>
      <c r="G50" s="2"/>
      <c r="H50" s="2"/>
      <c r="I50" s="2"/>
      <c r="J50" s="2"/>
      <c r="K50" s="2"/>
      <c r="L50" s="2"/>
      <c r="M50" s="2"/>
      <c r="N50" s="2"/>
      <c r="O50" s="2"/>
      <c r="P50" s="2"/>
      <c r="Q50" s="2"/>
      <c r="R50" s="2"/>
      <c r="S50" s="2"/>
    </row>
  </sheetData>
  <sheetProtection sheet="true" password="cc5a" objects="true" scenarios="true" selectLockedCells="true" selectUnlockedCells="true"/>
  <mergeCells count="2">
    <mergeCell ref="B3:C3"/>
    <mergeCell ref="B11:B12"/>
  </mergeCells>
  <dataValidations count="1">
    <dataValidation allowBlank="true" operator="between" showDropDown="false" showErrorMessage="true" showInputMessage="true" sqref="B7" type="list">
      <formula1>#ref!</formula1>
      <formula2>0</formula2>
    </dataValidation>
  </dataValidations>
  <printOptions headings="false" gridLines="false" gridLinesSet="true" horizontalCentered="false" verticalCentered="false"/>
  <pageMargins left="0.7" right="0.7"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800080"/>
    <pageSetUpPr fitToPage="false"/>
  </sheetPr>
  <dimension ref="A1:A11"/>
  <sheetViews>
    <sheetView showFormulas="false" showGridLines="true" showRowColHeaders="true" showZeros="true" rightToLeft="false" tabSelected="false" showOutlineSymbols="true" defaultGridColor="true" view="normal" topLeftCell="A1" colorId="64" zoomScale="95" zoomScaleNormal="95" zoomScalePageLayoutView="100" workbookViewId="0">
      <selection pane="topLeft" activeCell="C18" activeCellId="0" sqref="C18"/>
    </sheetView>
  </sheetViews>
  <sheetFormatPr defaultColWidth="8.671875" defaultRowHeight="13.8" zeroHeight="false" outlineLevelRow="0" outlineLevelCol="0"/>
  <cols>
    <col collapsed="false" customWidth="false" hidden="false" outlineLevel="0" max="1024" min="1" style="1" width="8.67"/>
  </cols>
  <sheetData>
    <row r="1" customFormat="false" ht="13.8" hidden="false" customHeight="false" outlineLevel="0" collapsed="false">
      <c r="A1" s="1" t="s">
        <v>386</v>
      </c>
    </row>
    <row r="7" customFormat="false" ht="13.8" hidden="false" customHeight="false" outlineLevel="0" collapsed="false">
      <c r="A7" s="1" t="s">
        <v>387</v>
      </c>
    </row>
    <row r="8" customFormat="false" ht="13.8" hidden="false" customHeight="false" outlineLevel="0" collapsed="false">
      <c r="A8" s="1" t="s">
        <v>388</v>
      </c>
    </row>
    <row r="9" customFormat="false" ht="13.8" hidden="false" customHeight="false" outlineLevel="0" collapsed="false">
      <c r="A9" s="1" t="s">
        <v>389</v>
      </c>
    </row>
    <row r="10" customFormat="false" ht="13.8" hidden="false" customHeight="false" outlineLevel="0" collapsed="false">
      <c r="A10" s="1" t="s">
        <v>390</v>
      </c>
    </row>
    <row r="11" customFormat="false" ht="13.8" hidden="false" customHeight="false" outlineLevel="0" collapsed="false">
      <c r="A11" s="1" t="s">
        <v>391</v>
      </c>
    </row>
  </sheetData>
  <sheetProtection sheet="true" password="cc5a" objects="true" scenarios="true" selectLockedCells="true" selectUnlockedCells="true"/>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Roman,Standard"&amp;12&amp;A</oddHeader>
    <oddFooter>&amp;C&amp;"Times New Roman,Standard"&amp;12Seite &amp;P</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I16"/>
  <sheetViews>
    <sheetView showFormulas="false" showGridLines="true" showRowColHeaders="true" showZeros="true" rightToLeft="false" tabSelected="false" showOutlineSymbols="true" defaultGridColor="true" view="normal" topLeftCell="A1" colorId="64" zoomScale="95" zoomScaleNormal="95" zoomScalePageLayoutView="100" workbookViewId="0">
      <selection pane="topLeft" activeCell="I17" activeCellId="0" sqref="I17"/>
    </sheetView>
  </sheetViews>
  <sheetFormatPr defaultColWidth="9.171875" defaultRowHeight="12.8" zeroHeight="false" outlineLevelRow="0" outlineLevelCol="0"/>
  <cols>
    <col collapsed="false" customWidth="true" hidden="false" outlineLevel="0" max="1" min="1" style="0" width="18.88"/>
    <col collapsed="false" customWidth="true" hidden="false" outlineLevel="0" max="6" min="2" style="0" width="22.74"/>
    <col collapsed="false" customWidth="true" hidden="false" outlineLevel="0" max="7" min="7" style="0" width="21.91"/>
    <col collapsed="false" customWidth="true" hidden="false" outlineLevel="0" max="8" min="8" style="0" width="21.36"/>
    <col collapsed="false" customWidth="true" hidden="false" outlineLevel="0" max="9" min="9" style="0" width="22.46"/>
  </cols>
  <sheetData>
    <row r="2" customFormat="false" ht="13.8" hidden="false" customHeight="false" outlineLevel="0" collapsed="false">
      <c r="A2" s="0" t="s">
        <v>13</v>
      </c>
    </row>
    <row r="4" customFormat="false" ht="13.8" hidden="false" customHeight="false" outlineLevel="0" collapsed="false">
      <c r="B4" s="0" t="s">
        <v>14</v>
      </c>
      <c r="C4" s="0" t="s">
        <v>15</v>
      </c>
      <c r="D4" s="0" t="s">
        <v>16</v>
      </c>
      <c r="E4" s="0" t="s">
        <v>17</v>
      </c>
      <c r="F4" s="13" t="s">
        <v>18</v>
      </c>
      <c r="G4" s="0" t="s">
        <v>19</v>
      </c>
      <c r="H4" s="0" t="s">
        <v>20</v>
      </c>
      <c r="I4" s="0" t="s">
        <v>21</v>
      </c>
    </row>
    <row r="5" customFormat="false" ht="36.35" hidden="false" customHeight="true" outlineLevel="0" collapsed="false">
      <c r="A5" s="14" t="s">
        <v>22</v>
      </c>
      <c r="B5" s="15" t="n">
        <f aca="false">IF('2. Abfrage XXL'!D9='(Betriebsstoff- &amp; Anlagendaten)'!$B$106,0,1)</f>
        <v>0</v>
      </c>
      <c r="C5" s="0" t="n">
        <v>0</v>
      </c>
      <c r="D5" s="0" t="n">
        <v>0</v>
      </c>
      <c r="E5" s="0" t="n">
        <v>0</v>
      </c>
      <c r="F5" s="16" t="n">
        <v>0</v>
      </c>
      <c r="G5" s="0" t="n">
        <v>0</v>
      </c>
      <c r="H5" s="0" t="n">
        <v>0</v>
      </c>
      <c r="I5" s="0" t="n">
        <v>0</v>
      </c>
    </row>
    <row r="6" customFormat="false" ht="39.15" hidden="false" customHeight="true" outlineLevel="0" collapsed="false">
      <c r="A6" s="14" t="s">
        <v>23</v>
      </c>
      <c r="B6" s="0" t="n">
        <v>0</v>
      </c>
      <c r="C6" s="15" t="n">
        <f aca="false">IF('2. Abfrage XXL'!D29='(Betriebsstoff- &amp; Anlagendaten)'!$B$106,0,1)</f>
        <v>0</v>
      </c>
      <c r="D6" s="0" t="n">
        <v>0</v>
      </c>
      <c r="E6" s="0" t="n">
        <v>0</v>
      </c>
      <c r="F6" s="16" t="n">
        <v>0</v>
      </c>
      <c r="G6" s="0" t="n">
        <v>0</v>
      </c>
      <c r="H6" s="0" t="n">
        <v>0</v>
      </c>
      <c r="I6" s="0" t="n">
        <v>0</v>
      </c>
    </row>
    <row r="7" customFormat="false" ht="40.1" hidden="false" customHeight="true" outlineLevel="0" collapsed="false">
      <c r="A7" s="14" t="s">
        <v>24</v>
      </c>
      <c r="B7" s="0" t="n">
        <v>0</v>
      </c>
      <c r="C7" s="0" t="n">
        <v>0</v>
      </c>
      <c r="D7" s="15" t="n">
        <f aca="false">IF('2. Abfrage XXL'!D49='(Betriebsstoff- &amp; Anlagendaten)'!$B$106,0,1)</f>
        <v>0</v>
      </c>
      <c r="E7" s="0" t="n">
        <v>0</v>
      </c>
      <c r="F7" s="16" t="n">
        <v>0</v>
      </c>
      <c r="G7" s="0" t="n">
        <v>0</v>
      </c>
      <c r="H7" s="0" t="n">
        <v>0</v>
      </c>
      <c r="I7" s="0" t="n">
        <v>0</v>
      </c>
    </row>
    <row r="8" customFormat="false" ht="38.2" hidden="false" customHeight="true" outlineLevel="0" collapsed="false">
      <c r="A8" s="14" t="s">
        <v>25</v>
      </c>
      <c r="B8" s="0" t="n">
        <v>0</v>
      </c>
      <c r="C8" s="0" t="n">
        <v>0</v>
      </c>
      <c r="D8" s="0" t="n">
        <v>0</v>
      </c>
      <c r="E8" s="15" t="n">
        <f aca="false">IF('2. Abfrage XXL'!D69='(Betriebsstoff- &amp; Anlagendaten)'!$B$106,0,1)</f>
        <v>0</v>
      </c>
      <c r="F8" s="16" t="n">
        <v>0</v>
      </c>
      <c r="G8" s="0" t="n">
        <v>0</v>
      </c>
      <c r="H8" s="0" t="n">
        <v>0</v>
      </c>
      <c r="I8" s="0" t="n">
        <v>0</v>
      </c>
    </row>
    <row r="9" customFormat="false" ht="39.15" hidden="false" customHeight="true" outlineLevel="0" collapsed="false">
      <c r="A9" s="14" t="s">
        <v>26</v>
      </c>
      <c r="B9" s="0" t="n">
        <v>0</v>
      </c>
      <c r="C9" s="0" t="n">
        <v>0</v>
      </c>
      <c r="D9" s="0" t="n">
        <v>0</v>
      </c>
      <c r="E9" s="0" t="n">
        <v>0</v>
      </c>
      <c r="F9" s="15" t="n">
        <f aca="false">IF('2. Abfrage XXL'!I9='(Betriebsstoff- &amp; Anlagendaten)'!$B$106,0,1)</f>
        <v>0</v>
      </c>
      <c r="G9" s="0" t="n">
        <v>0</v>
      </c>
      <c r="H9" s="0" t="n">
        <v>0</v>
      </c>
      <c r="I9" s="0" t="n">
        <v>0</v>
      </c>
    </row>
    <row r="10" customFormat="false" ht="36.35" hidden="false" customHeight="true" outlineLevel="0" collapsed="false">
      <c r="A10" s="14" t="s">
        <v>27</v>
      </c>
      <c r="B10" s="0" t="n">
        <v>0</v>
      </c>
      <c r="C10" s="0" t="n">
        <v>0</v>
      </c>
      <c r="D10" s="0" t="n">
        <v>0</v>
      </c>
      <c r="E10" s="0" t="n">
        <v>0</v>
      </c>
      <c r="F10" s="13" t="n">
        <v>0</v>
      </c>
      <c r="G10" s="15" t="n">
        <f aca="false">IF('2. Abfrage XXL'!I29='(Betriebsstoff- &amp; Anlagendaten)'!$B$106,0,1)</f>
        <v>0</v>
      </c>
      <c r="H10" s="0" t="n">
        <v>0</v>
      </c>
      <c r="I10" s="0" t="n">
        <v>0</v>
      </c>
    </row>
    <row r="11" customFormat="false" ht="43.8" hidden="false" customHeight="true" outlineLevel="0" collapsed="false">
      <c r="A11" s="14" t="s">
        <v>28</v>
      </c>
      <c r="B11" s="0" t="n">
        <v>0</v>
      </c>
      <c r="C11" s="0" t="n">
        <v>0</v>
      </c>
      <c r="D11" s="0" t="n">
        <v>0</v>
      </c>
      <c r="E11" s="0" t="n">
        <v>0</v>
      </c>
      <c r="F11" s="13" t="n">
        <v>0</v>
      </c>
      <c r="G11" s="0" t="n">
        <v>0</v>
      </c>
      <c r="H11" s="15" t="n">
        <f aca="false">IF('2. Abfrage XXL'!I48='(Betriebsstoff- &amp; Anlagendaten)'!$B$106,0,1)</f>
        <v>1</v>
      </c>
      <c r="I11" s="0" t="n">
        <v>0</v>
      </c>
    </row>
    <row r="12" customFormat="false" ht="41" hidden="false" customHeight="true" outlineLevel="0" collapsed="false">
      <c r="A12" s="14" t="s">
        <v>29</v>
      </c>
      <c r="B12" s="0" t="n">
        <v>0</v>
      </c>
      <c r="C12" s="0" t="n">
        <v>0</v>
      </c>
      <c r="D12" s="0" t="n">
        <v>0</v>
      </c>
      <c r="E12" s="0" t="n">
        <v>0</v>
      </c>
      <c r="F12" s="13" t="n">
        <v>0</v>
      </c>
      <c r="G12" s="0" t="n">
        <v>0</v>
      </c>
      <c r="H12" s="0" t="n">
        <v>0</v>
      </c>
      <c r="I12" s="15" t="n">
        <f aca="false">IF('2. Abfrage XXL'!I68='(Betriebsstoff- &amp; Anlagendaten)'!$B$106,0,1)</f>
        <v>1</v>
      </c>
    </row>
    <row r="13" customFormat="false" ht="41" hidden="false" customHeight="true" outlineLevel="0" collapsed="false">
      <c r="A13" s="17" t="s">
        <v>30</v>
      </c>
      <c r="B13" s="18" t="n">
        <f aca="false">IF(AND('2. Anlagenabfrage'!I11="ja",B5=0),1,0)</f>
        <v>0</v>
      </c>
      <c r="C13" s="19" t="n">
        <v>0</v>
      </c>
      <c r="D13" s="19" t="n">
        <v>0</v>
      </c>
      <c r="E13" s="19" t="n">
        <v>0</v>
      </c>
      <c r="F13" s="20" t="n">
        <f aca="false">IF(AND('2. Anlagenabfrage'!I11="ja",F9=0),0,1)</f>
        <v>1</v>
      </c>
      <c r="G13" s="19" t="n">
        <v>0</v>
      </c>
      <c r="H13" s="19" t="n">
        <v>0</v>
      </c>
      <c r="I13" s="19" t="n">
        <v>0</v>
      </c>
    </row>
    <row r="14" customFormat="false" ht="39.15" hidden="false" customHeight="true" outlineLevel="0" collapsed="false">
      <c r="A14" s="21" t="s">
        <v>31</v>
      </c>
      <c r="B14" s="0" t="n">
        <v>0</v>
      </c>
      <c r="C14" s="18" t="n">
        <f aca="false">IF(AND('2. Anlagenabfrage'!I20="ja",C6=0),1,0)</f>
        <v>0</v>
      </c>
      <c r="D14" s="0" t="n">
        <v>0</v>
      </c>
      <c r="E14" s="0" t="n">
        <v>0</v>
      </c>
      <c r="F14" s="13" t="n">
        <v>0</v>
      </c>
      <c r="G14" s="15" t="n">
        <f aca="false">IF(AND('2. Anlagenabfrage'!I20="ja",G10=0),0,1)</f>
        <v>1</v>
      </c>
      <c r="H14" s="0" t="n">
        <v>0</v>
      </c>
      <c r="I14" s="0" t="n">
        <v>0</v>
      </c>
    </row>
    <row r="15" customFormat="false" ht="41.95" hidden="false" customHeight="true" outlineLevel="0" collapsed="false">
      <c r="A15" s="21" t="s">
        <v>32</v>
      </c>
      <c r="B15" s="0" t="n">
        <v>0</v>
      </c>
      <c r="C15" s="0" t="n">
        <v>0</v>
      </c>
      <c r="D15" s="18" t="n">
        <f aca="false">IF(AND('2. Anlagenabfrage'!I27="ja",D7=0),1,0)</f>
        <v>0</v>
      </c>
      <c r="E15" s="0" t="n">
        <v>0</v>
      </c>
      <c r="F15" s="13" t="n">
        <v>0</v>
      </c>
      <c r="G15" s="0" t="n">
        <v>0</v>
      </c>
      <c r="H15" s="15" t="n">
        <f aca="false">IF(AND('2. Anlagenabfrage'!I27="ja",H11=0),0,1)</f>
        <v>1</v>
      </c>
      <c r="I15" s="0" t="n">
        <v>0</v>
      </c>
    </row>
    <row r="16" customFormat="false" ht="41.95" hidden="false" customHeight="true" outlineLevel="0" collapsed="false">
      <c r="A16" s="21" t="s">
        <v>33</v>
      </c>
      <c r="B16" s="0" t="n">
        <v>0</v>
      </c>
      <c r="C16" s="0" t="n">
        <v>0</v>
      </c>
      <c r="D16" s="0" t="n">
        <v>0</v>
      </c>
      <c r="E16" s="18" t="n">
        <f aca="false">IF(AND('2. Anlagenabfrage'!I34="ja",E8=0),1,0)</f>
        <v>0</v>
      </c>
      <c r="F16" s="13" t="n">
        <v>0</v>
      </c>
      <c r="G16" s="0" t="n">
        <v>0</v>
      </c>
      <c r="H16" s="0" t="n">
        <v>0</v>
      </c>
      <c r="I16" s="15" t="n">
        <f aca="false">IF(AND('2. Anlagenabfrage'!I34="ja",I12=0),0,1)</f>
        <v>1</v>
      </c>
    </row>
  </sheetData>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Roman,Standard"&amp;12&amp;A</oddHeader>
    <oddFooter>&amp;C&amp;"Times New Roman,Standard"&amp;12Seite &amp;P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92D050"/>
    <pageSetUpPr fitToPage="false"/>
  </sheetPr>
  <dimension ref="A1:AG1048576"/>
  <sheetViews>
    <sheetView showFormulas="false" showGridLines="true" showRowColHeaders="true" showZeros="true" rightToLeft="false" tabSelected="false" showOutlineSymbols="true" defaultGridColor="true" view="normal" topLeftCell="A1" colorId="64" zoomScale="95" zoomScaleNormal="95" zoomScalePageLayoutView="100" workbookViewId="0">
      <selection pane="topLeft" activeCell="D9" activeCellId="0" sqref="D9"/>
    </sheetView>
  </sheetViews>
  <sheetFormatPr defaultColWidth="11.4296875" defaultRowHeight="15" zeroHeight="false" outlineLevelRow="0" outlineLevelCol="0"/>
  <cols>
    <col collapsed="false" customWidth="true" hidden="false" outlineLevel="0" max="1" min="1" style="22" width="8.1"/>
    <col collapsed="false" customWidth="true" hidden="false" outlineLevel="0" max="2" min="2" style="22" width="4.05"/>
    <col collapsed="false" customWidth="true" hidden="false" outlineLevel="0" max="3" min="3" style="22" width="30.36"/>
    <col collapsed="false" customWidth="true" hidden="false" outlineLevel="0" max="4" min="4" style="23" width="26.32"/>
    <col collapsed="false" customWidth="true" hidden="false" outlineLevel="0" max="5" min="5" style="22" width="4.05"/>
    <col collapsed="false" customWidth="true" hidden="false" outlineLevel="0" max="6" min="6" style="22" width="2.02"/>
    <col collapsed="false" customWidth="true" hidden="false" outlineLevel="0" max="7" min="7" style="22" width="4.05"/>
    <col collapsed="false" customWidth="true" hidden="false" outlineLevel="0" max="8" min="8" style="22" width="30.36"/>
    <col collapsed="false" customWidth="true" hidden="false" outlineLevel="0" max="9" min="9" style="22" width="26.32"/>
    <col collapsed="false" customWidth="true" hidden="false" outlineLevel="0" max="10" min="10" style="22" width="4.05"/>
    <col collapsed="false" customWidth="false" hidden="false" outlineLevel="0" max="999" min="11" style="22" width="11.43"/>
    <col collapsed="false" customWidth="false" hidden="false" outlineLevel="0" max="1000" min="1000" style="1" width="11.43"/>
    <col collapsed="false" customWidth="true" hidden="false" outlineLevel="0" max="1017" min="1001" style="1" width="9.13"/>
    <col collapsed="false" customWidth="true" hidden="false" outlineLevel="0" max="1024" min="1018" style="0" width="9.13"/>
  </cols>
  <sheetData>
    <row r="1" customFormat="false" ht="56.7" hidden="false" customHeight="true" outlineLevel="0" collapsed="false">
      <c r="A1" s="24"/>
      <c r="B1" s="24"/>
      <c r="C1" s="24"/>
      <c r="D1" s="25"/>
      <c r="E1" s="26"/>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row>
    <row r="2" customFormat="false" ht="28.35" hidden="false" customHeight="true" outlineLevel="0" collapsed="false">
      <c r="A2" s="24"/>
      <c r="B2" s="27"/>
      <c r="C2" s="27"/>
      <c r="D2" s="28"/>
      <c r="E2" s="29"/>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row>
    <row r="3" customFormat="false" ht="170.1" hidden="false" customHeight="true" outlineLevel="0" collapsed="false">
      <c r="A3" s="24"/>
      <c r="B3" s="5" t="s">
        <v>34</v>
      </c>
      <c r="C3" s="5"/>
      <c r="D3" s="5"/>
      <c r="E3" s="5"/>
      <c r="F3" s="24"/>
      <c r="G3" s="5" t="s">
        <v>35</v>
      </c>
      <c r="H3" s="5"/>
      <c r="I3" s="5"/>
      <c r="J3" s="5"/>
      <c r="K3" s="24"/>
      <c r="L3" s="24"/>
      <c r="M3" s="24"/>
      <c r="N3" s="24"/>
      <c r="O3" s="24"/>
      <c r="P3" s="24"/>
      <c r="Q3" s="24"/>
      <c r="R3" s="24"/>
      <c r="S3" s="24"/>
      <c r="T3" s="24"/>
      <c r="U3" s="24"/>
      <c r="V3" s="24"/>
      <c r="W3" s="24"/>
      <c r="X3" s="24"/>
      <c r="Y3" s="24"/>
      <c r="Z3" s="24"/>
      <c r="AA3" s="24"/>
      <c r="AB3" s="24"/>
      <c r="AC3" s="24"/>
      <c r="AD3" s="24"/>
      <c r="AE3" s="24"/>
      <c r="AF3" s="24"/>
      <c r="AG3" s="24"/>
    </row>
    <row r="4" customFormat="false" ht="18.3" hidden="false" customHeight="true" outlineLevel="0" collapsed="false">
      <c r="A4" s="24"/>
      <c r="B4" s="27"/>
      <c r="C4" s="27"/>
      <c r="D4" s="28"/>
      <c r="E4" s="29"/>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row>
    <row r="5" customFormat="false" ht="27" hidden="false" customHeight="true" outlineLevel="0" collapsed="false">
      <c r="A5" s="24"/>
      <c r="B5" s="4" t="s">
        <v>36</v>
      </c>
      <c r="C5" s="27"/>
      <c r="D5" s="27"/>
      <c r="E5" s="27"/>
      <c r="F5" s="24"/>
      <c r="G5" s="30" t="s">
        <v>37</v>
      </c>
      <c r="H5" s="24"/>
      <c r="I5" s="24"/>
      <c r="J5" s="24"/>
      <c r="K5" s="24"/>
      <c r="L5" s="24"/>
      <c r="M5" s="24"/>
      <c r="N5" s="24"/>
      <c r="O5" s="24"/>
      <c r="P5" s="24"/>
      <c r="Q5" s="24"/>
      <c r="R5" s="24"/>
      <c r="S5" s="24"/>
      <c r="T5" s="24"/>
      <c r="U5" s="24"/>
      <c r="V5" s="24"/>
      <c r="W5" s="24"/>
      <c r="X5" s="24"/>
      <c r="Y5" s="24"/>
      <c r="Z5" s="24"/>
      <c r="AA5" s="24"/>
      <c r="AB5" s="24"/>
      <c r="AC5" s="24"/>
      <c r="AD5" s="24"/>
      <c r="AE5" s="24"/>
      <c r="AF5" s="24"/>
      <c r="AG5" s="24"/>
    </row>
    <row r="6" customFormat="false" ht="19" hidden="false" customHeight="true" outlineLevel="0" collapsed="false">
      <c r="A6" s="24"/>
      <c r="B6" s="31"/>
      <c r="C6" s="32"/>
      <c r="D6" s="33"/>
      <c r="E6" s="34"/>
      <c r="F6" s="24"/>
      <c r="G6" s="31"/>
      <c r="H6" s="32"/>
      <c r="I6" s="33"/>
      <c r="J6" s="34"/>
      <c r="K6" s="35"/>
      <c r="L6" s="24"/>
      <c r="M6" s="24"/>
      <c r="N6" s="24"/>
      <c r="O6" s="24"/>
      <c r="P6" s="24"/>
      <c r="Q6" s="24"/>
      <c r="R6" s="24"/>
      <c r="S6" s="24"/>
      <c r="T6" s="24"/>
      <c r="U6" s="24"/>
      <c r="V6" s="24"/>
      <c r="W6" s="24"/>
      <c r="X6" s="24"/>
      <c r="Y6" s="24"/>
      <c r="Z6" s="24"/>
      <c r="AA6" s="24"/>
      <c r="AB6" s="24"/>
      <c r="AC6" s="24"/>
      <c r="AD6" s="24"/>
      <c r="AE6" s="24"/>
      <c r="AF6" s="24"/>
      <c r="AG6" s="24"/>
    </row>
    <row r="7" customFormat="false" ht="19" hidden="false" customHeight="true" outlineLevel="0" collapsed="false">
      <c r="A7" s="24"/>
      <c r="B7" s="36" t="s">
        <v>38</v>
      </c>
      <c r="C7" s="37"/>
      <c r="D7" s="38"/>
      <c r="E7" s="39"/>
      <c r="F7" s="24"/>
      <c r="G7" s="36" t="s">
        <v>38</v>
      </c>
      <c r="H7" s="37"/>
      <c r="I7" s="38"/>
      <c r="J7" s="39"/>
      <c r="K7" s="35"/>
      <c r="L7" s="24"/>
      <c r="M7" s="24"/>
      <c r="N7" s="24"/>
      <c r="O7" s="24"/>
      <c r="P7" s="24"/>
      <c r="Q7" s="24"/>
      <c r="R7" s="24"/>
      <c r="S7" s="24"/>
      <c r="T7" s="24"/>
      <c r="U7" s="24"/>
      <c r="V7" s="24"/>
      <c r="W7" s="24"/>
      <c r="X7" s="24"/>
      <c r="Y7" s="24"/>
      <c r="Z7" s="24"/>
      <c r="AA7" s="24"/>
      <c r="AB7" s="24"/>
      <c r="AC7" s="24"/>
      <c r="AD7" s="24"/>
      <c r="AE7" s="24"/>
      <c r="AF7" s="24"/>
      <c r="AG7" s="24"/>
    </row>
    <row r="8" customFormat="false" ht="19" hidden="false" customHeight="true" outlineLevel="0" collapsed="false">
      <c r="A8" s="24"/>
      <c r="B8" s="36"/>
      <c r="C8" s="37"/>
      <c r="D8" s="38"/>
      <c r="E8" s="39"/>
      <c r="F8" s="24"/>
      <c r="G8" s="36"/>
      <c r="H8" s="37"/>
      <c r="I8" s="38"/>
      <c r="J8" s="39"/>
      <c r="K8" s="35"/>
      <c r="L8" s="24"/>
      <c r="M8" s="24"/>
      <c r="N8" s="24"/>
      <c r="O8" s="24"/>
      <c r="P8" s="24"/>
      <c r="Q8" s="24"/>
      <c r="R8" s="24"/>
      <c r="S8" s="24"/>
      <c r="T8" s="24"/>
      <c r="U8" s="24"/>
      <c r="V8" s="24"/>
      <c r="W8" s="24"/>
      <c r="X8" s="24"/>
      <c r="Y8" s="24"/>
      <c r="Z8" s="24"/>
      <c r="AA8" s="24"/>
      <c r="AB8" s="24"/>
      <c r="AC8" s="24"/>
      <c r="AD8" s="24"/>
      <c r="AE8" s="24"/>
      <c r="AF8" s="24"/>
      <c r="AG8" s="24"/>
    </row>
    <row r="9" customFormat="false" ht="16.9" hidden="false" customHeight="true" outlineLevel="0" collapsed="false">
      <c r="A9" s="24"/>
      <c r="B9" s="40"/>
      <c r="C9" s="41" t="s">
        <v>39</v>
      </c>
      <c r="D9" s="42" t="s">
        <v>40</v>
      </c>
      <c r="E9" s="43"/>
      <c r="F9" s="24"/>
      <c r="G9" s="40"/>
      <c r="H9" s="41" t="s">
        <v>39</v>
      </c>
      <c r="I9" s="42" t="s">
        <v>40</v>
      </c>
      <c r="J9" s="43"/>
      <c r="K9" s="35"/>
      <c r="L9" s="37"/>
      <c r="M9" s="37"/>
      <c r="N9" s="24"/>
      <c r="O9" s="24"/>
      <c r="P9" s="24"/>
      <c r="Q9" s="24"/>
      <c r="R9" s="24"/>
      <c r="S9" s="24"/>
      <c r="T9" s="24"/>
      <c r="U9" s="24"/>
      <c r="V9" s="24"/>
      <c r="W9" s="24"/>
      <c r="X9" s="24"/>
      <c r="Y9" s="24"/>
      <c r="Z9" s="24"/>
      <c r="AA9" s="24"/>
      <c r="AB9" s="24"/>
      <c r="AC9" s="24"/>
      <c r="AD9" s="24"/>
      <c r="AE9" s="24"/>
      <c r="AF9" s="24"/>
      <c r="AG9" s="24"/>
    </row>
    <row r="10" customFormat="false" ht="16.9" hidden="false" customHeight="true" outlineLevel="0" collapsed="false">
      <c r="A10" s="24"/>
      <c r="B10" s="40"/>
      <c r="C10" s="41" t="s">
        <v>41</v>
      </c>
      <c r="D10" s="44" t="str">
        <f aca="false">'(Rechner)'!F7</f>
        <v>-</v>
      </c>
      <c r="E10" s="43"/>
      <c r="F10" s="24"/>
      <c r="G10" s="40"/>
      <c r="H10" s="41" t="s">
        <v>42</v>
      </c>
      <c r="I10" s="44" t="str">
        <f aca="false">'(Rechner)'!N7</f>
        <v>-</v>
      </c>
      <c r="J10" s="45"/>
      <c r="K10" s="0"/>
      <c r="L10" s="24"/>
      <c r="M10" s="24"/>
      <c r="N10" s="24"/>
      <c r="O10" s="24"/>
      <c r="P10" s="24"/>
      <c r="Q10" s="24"/>
      <c r="R10" s="24"/>
      <c r="S10" s="24"/>
      <c r="T10" s="24"/>
      <c r="U10" s="24"/>
      <c r="V10" s="24"/>
      <c r="W10" s="24"/>
      <c r="X10" s="24"/>
      <c r="Y10" s="24"/>
      <c r="Z10" s="24"/>
      <c r="AA10" s="24"/>
      <c r="AB10" s="24"/>
      <c r="AC10" s="24"/>
      <c r="AD10" s="24"/>
      <c r="AE10" s="24"/>
      <c r="AF10" s="24"/>
      <c r="AG10" s="24"/>
    </row>
    <row r="11" customFormat="false" ht="17.25" hidden="false" customHeight="true" outlineLevel="0" collapsed="false">
      <c r="A11" s="24"/>
      <c r="B11" s="40"/>
      <c r="C11" s="46" t="str">
        <f aca="false">IF(D9='(Betriebsstoff- &amp; Anlagendaten)'!$B$106,"",IF(D9='(Betriebsstoff- &amp; Anlagendaten)'!$B$121,"Kollektorfläche","Verbrauch pro Jahr"))</f>
        <v/>
      </c>
      <c r="D11" s="12"/>
      <c r="E11" s="47" t="n">
        <f aca="false">VLOOKUP(D9,'(Betriebsstoff- &amp; Anlagendaten)'!B$26:D$44,3,0)</f>
        <v>0</v>
      </c>
      <c r="F11" s="24"/>
      <c r="G11" s="40"/>
      <c r="H11" s="48" t="s">
        <v>43</v>
      </c>
      <c r="I11" s="42" t="s">
        <v>44</v>
      </c>
      <c r="J11" s="43"/>
      <c r="K11" s="49" t="str">
        <f aca="false">IF(AND(I11='(Betriebsstoff- &amp; Anlagendaten)'!B128,I9&lt;&gt;D9),"Erzeuger stimmt nicht überein!","")</f>
        <v/>
      </c>
      <c r="L11" s="24"/>
      <c r="M11" s="24"/>
      <c r="N11" s="24"/>
      <c r="O11" s="24"/>
      <c r="P11" s="24"/>
      <c r="Q11" s="24"/>
      <c r="R11" s="24"/>
      <c r="S11" s="24"/>
      <c r="T11" s="24"/>
      <c r="U11" s="24"/>
      <c r="V11" s="24"/>
      <c r="W11" s="24"/>
      <c r="X11" s="24"/>
      <c r="Y11" s="24"/>
      <c r="Z11" s="24"/>
      <c r="AA11" s="24"/>
      <c r="AB11" s="24"/>
      <c r="AC11" s="24"/>
      <c r="AD11" s="24"/>
      <c r="AE11" s="24"/>
      <c r="AF11" s="24"/>
      <c r="AG11" s="24"/>
    </row>
    <row r="12" customFormat="false" ht="17.25" hidden="false" customHeight="true" outlineLevel="0" collapsed="false">
      <c r="A12" s="24"/>
      <c r="B12" s="40"/>
      <c r="C12" s="50" t="s">
        <v>45</v>
      </c>
      <c r="D12" s="51"/>
      <c r="E12" s="52" t="s">
        <v>46</v>
      </c>
      <c r="F12" s="24"/>
      <c r="G12" s="40"/>
      <c r="H12" s="41" t="s">
        <v>47</v>
      </c>
      <c r="I12" s="51"/>
      <c r="J12" s="43" t="s">
        <v>48</v>
      </c>
      <c r="K12" s="53" t="str">
        <f aca="false">IF('(Rechner)'!$S$30&gt;100,"Summe über 100%!",IF(AND(I11='(Betriebsstoff- &amp; Anlagendaten)'!B128,I12&gt;D14),"Kann nicht größer als bisher sein!",""))</f>
        <v/>
      </c>
      <c r="L12" s="24"/>
      <c r="M12" s="24"/>
      <c r="N12" s="24"/>
      <c r="O12" s="24"/>
      <c r="P12" s="24"/>
      <c r="Q12" s="24"/>
      <c r="R12" s="24"/>
      <c r="S12" s="24"/>
      <c r="T12" s="24"/>
      <c r="U12" s="24"/>
      <c r="V12" s="24"/>
      <c r="W12" s="24"/>
      <c r="X12" s="24"/>
      <c r="Y12" s="24"/>
      <c r="Z12" s="24"/>
      <c r="AA12" s="24"/>
      <c r="AB12" s="24"/>
      <c r="AC12" s="24"/>
      <c r="AD12" s="24"/>
      <c r="AE12" s="24"/>
      <c r="AF12" s="24"/>
      <c r="AG12" s="24"/>
    </row>
    <row r="13" customFormat="false" ht="16.9" hidden="false" customHeight="true" outlineLevel="0" collapsed="false">
      <c r="A13" s="24"/>
      <c r="B13" s="40"/>
      <c r="C13" s="41" t="s">
        <v>49</v>
      </c>
      <c r="D13" s="51"/>
      <c r="E13" s="43"/>
      <c r="F13" s="24"/>
      <c r="G13" s="40"/>
      <c r="H13" s="54" t="s">
        <v>50</v>
      </c>
      <c r="I13" s="37"/>
      <c r="J13" s="45"/>
      <c r="K13" s="35"/>
      <c r="L13" s="24"/>
      <c r="M13" s="24"/>
      <c r="N13" s="24"/>
      <c r="O13" s="24"/>
      <c r="P13" s="24"/>
      <c r="Q13" s="24"/>
      <c r="R13" s="24"/>
      <c r="S13" s="24"/>
      <c r="T13" s="24"/>
      <c r="U13" s="24"/>
      <c r="V13" s="24"/>
      <c r="W13" s="24"/>
      <c r="X13" s="24"/>
      <c r="Y13" s="24"/>
      <c r="Z13" s="24"/>
      <c r="AA13" s="24"/>
      <c r="AB13" s="24"/>
      <c r="AC13" s="24"/>
      <c r="AD13" s="24"/>
      <c r="AE13" s="24"/>
      <c r="AF13" s="24"/>
      <c r="AG13" s="24"/>
    </row>
    <row r="14" customFormat="false" ht="16.9" hidden="false" customHeight="true" outlineLevel="0" collapsed="false">
      <c r="A14" s="24"/>
      <c r="B14" s="40"/>
      <c r="C14" s="41" t="s">
        <v>51</v>
      </c>
      <c r="D14" s="55" t="n">
        <f aca="false">'(Rechner)'!F30</f>
        <v>0</v>
      </c>
      <c r="E14" s="56" t="s">
        <v>48</v>
      </c>
      <c r="F14" s="24"/>
      <c r="G14" s="40"/>
      <c r="H14" s="57" t="s">
        <v>52</v>
      </c>
      <c r="I14" s="51"/>
      <c r="J14" s="47" t="s">
        <v>53</v>
      </c>
      <c r="K14" s="35"/>
      <c r="L14" s="24"/>
      <c r="M14" s="24"/>
      <c r="N14" s="24"/>
      <c r="O14" s="24"/>
      <c r="P14" s="24"/>
      <c r="Q14" s="24"/>
      <c r="R14" s="24"/>
      <c r="S14" s="24"/>
      <c r="T14" s="24"/>
      <c r="U14" s="24"/>
      <c r="V14" s="24"/>
      <c r="W14" s="24"/>
      <c r="X14" s="24"/>
      <c r="Y14" s="24"/>
      <c r="Z14" s="24"/>
      <c r="AA14" s="24"/>
      <c r="AB14" s="24"/>
      <c r="AC14" s="24"/>
      <c r="AD14" s="24"/>
      <c r="AE14" s="24"/>
      <c r="AF14" s="24"/>
      <c r="AG14" s="24"/>
    </row>
    <row r="15" customFormat="false" ht="16.9" hidden="false" customHeight="true" outlineLevel="0" collapsed="false">
      <c r="A15" s="24"/>
      <c r="B15" s="40"/>
      <c r="C15" s="50"/>
      <c r="D15" s="58"/>
      <c r="E15" s="43"/>
      <c r="F15" s="24"/>
      <c r="G15" s="40"/>
      <c r="H15" s="50"/>
      <c r="I15" s="58"/>
      <c r="J15" s="43"/>
      <c r="K15" s="35"/>
      <c r="L15" s="24"/>
      <c r="M15" s="24"/>
      <c r="N15" s="24"/>
      <c r="O15" s="24"/>
      <c r="P15" s="24"/>
      <c r="Q15" s="24"/>
      <c r="R15" s="24"/>
      <c r="S15" s="24"/>
      <c r="T15" s="24"/>
      <c r="U15" s="24"/>
      <c r="V15" s="24"/>
      <c r="W15" s="24"/>
      <c r="X15" s="24"/>
      <c r="Y15" s="24"/>
      <c r="Z15" s="24"/>
      <c r="AA15" s="24"/>
      <c r="AB15" s="24"/>
      <c r="AC15" s="24"/>
      <c r="AD15" s="24"/>
      <c r="AE15" s="24"/>
      <c r="AF15" s="24"/>
      <c r="AG15" s="24"/>
    </row>
    <row r="16" customFormat="false" ht="15" hidden="false" customHeight="false" outlineLevel="0" collapsed="false">
      <c r="A16" s="24"/>
      <c r="B16" s="59" t="s">
        <v>54</v>
      </c>
      <c r="C16" s="60"/>
      <c r="D16" s="33"/>
      <c r="E16" s="34"/>
      <c r="F16" s="24"/>
      <c r="G16" s="59" t="s">
        <v>54</v>
      </c>
      <c r="H16" s="60"/>
      <c r="I16" s="33"/>
      <c r="J16" s="34"/>
      <c r="K16" s="61"/>
      <c r="L16" s="24"/>
      <c r="M16" s="24"/>
      <c r="N16" s="24"/>
      <c r="O16" s="24"/>
      <c r="P16" s="24"/>
      <c r="Q16" s="24"/>
      <c r="R16" s="24"/>
      <c r="S16" s="24"/>
      <c r="T16" s="24"/>
      <c r="U16" s="24"/>
      <c r="V16" s="24"/>
      <c r="W16" s="24"/>
      <c r="X16" s="24"/>
      <c r="Y16" s="24"/>
      <c r="Z16" s="24"/>
      <c r="AA16" s="24"/>
      <c r="AB16" s="24"/>
      <c r="AC16" s="24"/>
      <c r="AD16" s="24"/>
      <c r="AE16" s="24"/>
      <c r="AF16" s="24"/>
      <c r="AG16" s="24"/>
    </row>
    <row r="17" customFormat="false" ht="15" hidden="false" customHeight="false" outlineLevel="0" collapsed="false">
      <c r="A17" s="24"/>
      <c r="B17" s="36"/>
      <c r="C17" s="62"/>
      <c r="D17" s="38"/>
      <c r="E17" s="39"/>
      <c r="F17" s="24"/>
      <c r="G17" s="36"/>
      <c r="H17" s="62"/>
      <c r="I17" s="38"/>
      <c r="J17" s="39"/>
      <c r="K17" s="61"/>
      <c r="L17" s="24"/>
      <c r="M17" s="24"/>
      <c r="N17" s="24"/>
      <c r="O17" s="24"/>
      <c r="P17" s="24"/>
      <c r="Q17" s="24"/>
      <c r="R17" s="24"/>
      <c r="S17" s="24"/>
      <c r="T17" s="24"/>
      <c r="U17" s="24"/>
      <c r="V17" s="24"/>
      <c r="W17" s="24"/>
      <c r="X17" s="24"/>
      <c r="Y17" s="24"/>
      <c r="Z17" s="24"/>
      <c r="AA17" s="24"/>
      <c r="AB17" s="24"/>
      <c r="AC17" s="24"/>
      <c r="AD17" s="24"/>
      <c r="AE17" s="24"/>
      <c r="AF17" s="24"/>
      <c r="AG17" s="24"/>
    </row>
    <row r="18" customFormat="false" ht="15" hidden="false" customHeight="false" outlineLevel="0" collapsed="false">
      <c r="A18" s="24"/>
      <c r="B18" s="63" t="s">
        <v>55</v>
      </c>
      <c r="C18" s="41" t="s">
        <v>39</v>
      </c>
      <c r="D18" s="42" t="s">
        <v>40</v>
      </c>
      <c r="E18" s="43"/>
      <c r="F18" s="24"/>
      <c r="G18" s="63" t="s">
        <v>55</v>
      </c>
      <c r="H18" s="41" t="s">
        <v>39</v>
      </c>
      <c r="I18" s="42" t="s">
        <v>40</v>
      </c>
      <c r="J18" s="43"/>
      <c r="K18" s="61"/>
      <c r="L18" s="24"/>
      <c r="M18" s="24"/>
      <c r="N18" s="24"/>
      <c r="O18" s="24"/>
      <c r="P18" s="24"/>
      <c r="Q18" s="24"/>
      <c r="R18" s="24"/>
      <c r="S18" s="24"/>
      <c r="T18" s="24"/>
      <c r="U18" s="24"/>
      <c r="V18" s="24"/>
      <c r="W18" s="24"/>
      <c r="X18" s="24"/>
      <c r="Y18" s="24"/>
      <c r="Z18" s="24"/>
      <c r="AA18" s="24"/>
      <c r="AB18" s="24"/>
      <c r="AC18" s="24"/>
      <c r="AD18" s="24"/>
      <c r="AE18" s="24"/>
      <c r="AF18" s="24"/>
      <c r="AG18" s="24"/>
    </row>
    <row r="19" customFormat="false" ht="15" hidden="false" customHeight="false" outlineLevel="0" collapsed="false">
      <c r="A19" s="24"/>
      <c r="B19" s="63"/>
      <c r="C19" s="41" t="s">
        <v>41</v>
      </c>
      <c r="D19" s="44" t="str">
        <f aca="false">'(Rechner)'!G7</f>
        <v>-</v>
      </c>
      <c r="E19" s="43"/>
      <c r="F19" s="24"/>
      <c r="G19" s="63"/>
      <c r="H19" s="41" t="s">
        <v>42</v>
      </c>
      <c r="I19" s="44" t="str">
        <f aca="false">'(Rechner)'!O7</f>
        <v>-</v>
      </c>
      <c r="J19" s="45"/>
      <c r="K19" s="49" t="str">
        <f aca="false">IF(AND(I20='(Betriebsstoff- &amp; Anlagendaten)'!B138,I18&lt;&gt;D18),"Erzeuger stimmt nicht überein!","")</f>
        <v/>
      </c>
      <c r="L19" s="37"/>
      <c r="M19" s="37"/>
      <c r="N19" s="24"/>
      <c r="O19" s="24"/>
      <c r="P19" s="24"/>
      <c r="Q19" s="24"/>
      <c r="R19" s="24"/>
      <c r="S19" s="24"/>
      <c r="T19" s="24"/>
      <c r="U19" s="24"/>
      <c r="V19" s="24"/>
      <c r="W19" s="24"/>
      <c r="X19" s="24"/>
      <c r="Y19" s="24"/>
      <c r="Z19" s="24"/>
      <c r="AA19" s="24"/>
      <c r="AB19" s="24"/>
      <c r="AC19" s="24"/>
      <c r="AD19" s="24"/>
      <c r="AE19" s="24"/>
      <c r="AF19" s="24"/>
      <c r="AG19" s="24"/>
    </row>
    <row r="20" customFormat="false" ht="15" hidden="false" customHeight="false" outlineLevel="0" collapsed="false">
      <c r="A20" s="24"/>
      <c r="B20" s="63"/>
      <c r="C20" s="46" t="str">
        <f aca="false">IF(D18='(Betriebsstoff- &amp; Anlagendaten)'!$B$106,"",IF(D18='(Betriebsstoff- &amp; Anlagendaten)'!$B$121,"Kollektorfläche","Verbrauch pro Jahr"))</f>
        <v/>
      </c>
      <c r="D20" s="12"/>
      <c r="E20" s="47" t="n">
        <f aca="false">VLOOKUP(D19,'(Betriebsstoff- &amp; Anlagendaten)'!C$26:J$41,2,0)</f>
        <v>0</v>
      </c>
      <c r="F20" s="24"/>
      <c r="G20" s="63"/>
      <c r="H20" s="48" t="s">
        <v>56</v>
      </c>
      <c r="I20" s="42" t="s">
        <v>44</v>
      </c>
      <c r="J20" s="43"/>
      <c r="K20" s="61"/>
      <c r="L20" s="24"/>
      <c r="M20" s="24"/>
      <c r="N20" s="24"/>
      <c r="O20" s="24"/>
      <c r="P20" s="24"/>
      <c r="Q20" s="24"/>
      <c r="R20" s="24"/>
      <c r="S20" s="24"/>
      <c r="T20" s="24"/>
      <c r="U20" s="24"/>
      <c r="V20" s="24"/>
      <c r="W20" s="24"/>
      <c r="X20" s="24"/>
      <c r="Y20" s="24"/>
      <c r="Z20" s="24"/>
      <c r="AA20" s="24"/>
      <c r="AB20" s="24"/>
      <c r="AC20" s="24"/>
      <c r="AD20" s="24"/>
      <c r="AE20" s="24"/>
      <c r="AF20" s="24"/>
      <c r="AG20" s="24"/>
    </row>
    <row r="21" customFormat="false" ht="15" hidden="false" customHeight="false" outlineLevel="0" collapsed="false">
      <c r="A21" s="24"/>
      <c r="B21" s="63"/>
      <c r="C21" s="50" t="s">
        <v>45</v>
      </c>
      <c r="D21" s="51"/>
      <c r="E21" s="52" t="s">
        <v>46</v>
      </c>
      <c r="F21" s="24"/>
      <c r="G21" s="63"/>
      <c r="H21" s="41" t="s">
        <v>47</v>
      </c>
      <c r="I21" s="51"/>
      <c r="J21" s="43" t="s">
        <v>48</v>
      </c>
      <c r="K21" s="53" t="str">
        <f aca="false">IF('(Rechner)'!$S$30&gt;100,"Summe über 100%!",IF(AND(I20='(Betriebsstoff- &amp; Anlagendaten)'!B137,I21&gt;D23),"Kann nicht größer als bisher sein!",""))</f>
        <v/>
      </c>
      <c r="L21" s="24"/>
      <c r="M21" s="24"/>
      <c r="N21" s="24"/>
      <c r="O21" s="24"/>
      <c r="P21" s="24"/>
      <c r="Q21" s="24"/>
      <c r="R21" s="24"/>
      <c r="S21" s="24"/>
      <c r="T21" s="24"/>
      <c r="U21" s="24"/>
      <c r="V21" s="24"/>
      <c r="W21" s="24"/>
      <c r="X21" s="24"/>
      <c r="Y21" s="24"/>
      <c r="Z21" s="24"/>
      <c r="AA21" s="24"/>
      <c r="AB21" s="24"/>
      <c r="AC21" s="24"/>
      <c r="AD21" s="24"/>
      <c r="AE21" s="24"/>
      <c r="AF21" s="24"/>
      <c r="AG21" s="24"/>
    </row>
    <row r="22" customFormat="false" ht="15" hidden="false" customHeight="false" outlineLevel="0" collapsed="false">
      <c r="A22" s="24"/>
      <c r="B22" s="63"/>
      <c r="C22" s="41" t="s">
        <v>49</v>
      </c>
      <c r="D22" s="51"/>
      <c r="E22" s="43"/>
      <c r="F22" s="24"/>
      <c r="G22" s="63"/>
      <c r="H22" s="54" t="s">
        <v>50</v>
      </c>
      <c r="I22" s="37"/>
      <c r="J22" s="45"/>
      <c r="K22" s="61"/>
      <c r="L22" s="24"/>
      <c r="M22" s="24"/>
      <c r="N22" s="24"/>
      <c r="O22" s="24"/>
      <c r="P22" s="24"/>
      <c r="Q22" s="24"/>
      <c r="R22" s="24"/>
      <c r="S22" s="24"/>
      <c r="T22" s="24"/>
      <c r="U22" s="24"/>
      <c r="V22" s="24"/>
      <c r="W22" s="24"/>
      <c r="X22" s="24"/>
      <c r="Y22" s="24"/>
      <c r="Z22" s="24"/>
      <c r="AA22" s="24"/>
      <c r="AB22" s="24"/>
      <c r="AC22" s="24"/>
      <c r="AD22" s="24"/>
      <c r="AE22" s="24"/>
      <c r="AF22" s="24"/>
      <c r="AG22" s="24"/>
    </row>
    <row r="23" customFormat="false" ht="15" hidden="false" customHeight="false" outlineLevel="0" collapsed="false">
      <c r="A23" s="24"/>
      <c r="B23" s="63"/>
      <c r="C23" s="41" t="s">
        <v>51</v>
      </c>
      <c r="D23" s="55" t="n">
        <f aca="false">'(Rechner)'!G30</f>
        <v>0</v>
      </c>
      <c r="E23" s="56" t="s">
        <v>48</v>
      </c>
      <c r="F23" s="24"/>
      <c r="G23" s="63"/>
      <c r="H23" s="57" t="s">
        <v>52</v>
      </c>
      <c r="I23" s="51"/>
      <c r="J23" s="47" t="s">
        <v>53</v>
      </c>
      <c r="K23" s="61"/>
      <c r="L23" s="24"/>
      <c r="M23" s="24"/>
      <c r="N23" s="24"/>
      <c r="O23" s="24"/>
      <c r="P23" s="24"/>
      <c r="Q23" s="24"/>
      <c r="R23" s="24"/>
      <c r="S23" s="24"/>
      <c r="T23" s="24"/>
      <c r="U23" s="24"/>
      <c r="V23" s="24"/>
      <c r="W23" s="24"/>
      <c r="X23" s="24"/>
      <c r="Y23" s="24"/>
      <c r="Z23" s="24"/>
      <c r="AA23" s="24"/>
      <c r="AB23" s="24"/>
      <c r="AC23" s="24"/>
      <c r="AD23" s="24"/>
      <c r="AE23" s="24"/>
      <c r="AF23" s="24"/>
      <c r="AG23" s="24"/>
    </row>
    <row r="24" customFormat="false" ht="16.9" hidden="false" customHeight="true" outlineLevel="0" collapsed="false">
      <c r="A24" s="24"/>
      <c r="B24" s="63"/>
      <c r="C24" s="37"/>
      <c r="D24" s="38"/>
      <c r="E24" s="39"/>
      <c r="F24" s="24"/>
      <c r="G24" s="63"/>
      <c r="H24" s="37"/>
      <c r="I24" s="37"/>
      <c r="J24" s="45"/>
      <c r="K24" s="35"/>
      <c r="L24" s="24"/>
      <c r="M24" s="24"/>
      <c r="N24" s="24"/>
      <c r="O24" s="24"/>
      <c r="P24" s="24"/>
      <c r="Q24" s="24"/>
      <c r="R24" s="24"/>
      <c r="S24" s="24"/>
      <c r="T24" s="24"/>
      <c r="U24" s="24"/>
      <c r="V24" s="24"/>
      <c r="W24" s="24"/>
      <c r="X24" s="24"/>
      <c r="Y24" s="24"/>
      <c r="Z24" s="24"/>
      <c r="AA24" s="24"/>
      <c r="AB24" s="24"/>
      <c r="AC24" s="24"/>
      <c r="AD24" s="24"/>
      <c r="AE24" s="24"/>
      <c r="AF24" s="24"/>
      <c r="AG24" s="24"/>
    </row>
    <row r="25" customFormat="false" ht="15" hidden="false" customHeight="false" outlineLevel="0" collapsed="false">
      <c r="A25" s="24"/>
      <c r="B25" s="63" t="s">
        <v>57</v>
      </c>
      <c r="C25" s="41" t="s">
        <v>39</v>
      </c>
      <c r="D25" s="42" t="s">
        <v>40</v>
      </c>
      <c r="E25" s="43"/>
      <c r="F25" s="24"/>
      <c r="G25" s="63" t="s">
        <v>57</v>
      </c>
      <c r="H25" s="41" t="s">
        <v>39</v>
      </c>
      <c r="I25" s="42" t="s">
        <v>40</v>
      </c>
      <c r="J25" s="43"/>
      <c r="K25" s="35"/>
      <c r="L25" s="0"/>
      <c r="M25" s="37"/>
      <c r="N25" s="24"/>
      <c r="O25" s="24"/>
      <c r="P25" s="24"/>
      <c r="Q25" s="24"/>
      <c r="R25" s="24"/>
      <c r="S25" s="24"/>
      <c r="T25" s="24"/>
      <c r="U25" s="24"/>
      <c r="V25" s="24"/>
      <c r="W25" s="24"/>
      <c r="X25" s="24"/>
      <c r="Y25" s="24"/>
      <c r="Z25" s="24"/>
      <c r="AA25" s="24"/>
      <c r="AB25" s="24"/>
      <c r="AC25" s="24"/>
      <c r="AD25" s="24"/>
      <c r="AE25" s="24"/>
      <c r="AF25" s="24"/>
      <c r="AG25" s="24"/>
    </row>
    <row r="26" customFormat="false" ht="15" hidden="false" customHeight="false" outlineLevel="0" collapsed="false">
      <c r="A26" s="24"/>
      <c r="B26" s="63"/>
      <c r="C26" s="41" t="s">
        <v>41</v>
      </c>
      <c r="D26" s="44" t="str">
        <f aca="false">'(Rechner)'!H7</f>
        <v>-</v>
      </c>
      <c r="E26" s="43"/>
      <c r="F26" s="24"/>
      <c r="G26" s="63"/>
      <c r="H26" s="41" t="s">
        <v>42</v>
      </c>
      <c r="I26" s="44" t="str">
        <f aca="false">'(Rechner)'!P7</f>
        <v>-</v>
      </c>
      <c r="J26" s="45"/>
      <c r="K26" s="49" t="str">
        <f aca="false">IF(AND(I27='(Betriebsstoff- &amp; Anlagendaten)'!B142,I25&lt;&gt;D22),"Erzeuger stimmt nicht überein!","")</f>
        <v/>
      </c>
      <c r="L26" s="24"/>
      <c r="M26" s="24"/>
      <c r="N26" s="24"/>
      <c r="O26" s="24"/>
      <c r="P26" s="24"/>
      <c r="Q26" s="24"/>
      <c r="R26" s="24"/>
      <c r="S26" s="24"/>
      <c r="T26" s="24"/>
      <c r="U26" s="24"/>
      <c r="V26" s="24"/>
      <c r="W26" s="24"/>
      <c r="X26" s="24"/>
      <c r="Y26" s="24"/>
      <c r="Z26" s="24"/>
      <c r="AA26" s="24"/>
      <c r="AB26" s="24"/>
      <c r="AC26" s="24"/>
      <c r="AD26" s="24"/>
      <c r="AE26" s="24"/>
      <c r="AF26" s="24"/>
      <c r="AG26" s="24"/>
    </row>
    <row r="27" customFormat="false" ht="15" hidden="false" customHeight="false" outlineLevel="0" collapsed="false">
      <c r="A27" s="24"/>
      <c r="B27" s="63"/>
      <c r="C27" s="46" t="str">
        <f aca="false">IF(D25='(Betriebsstoff- &amp; Anlagendaten)'!$B$106,"",IF(D25='(Betriebsstoff- &amp; Anlagendaten)'!$B$121,"Kollektorfläche","Verbrauch pro Jahr"))</f>
        <v/>
      </c>
      <c r="D27" s="12"/>
      <c r="E27" s="47" t="n">
        <f aca="false">VLOOKUP(D26,'(Betriebsstoff- &amp; Anlagendaten)'!C$26:J$41,2,0)</f>
        <v>0</v>
      </c>
      <c r="F27" s="24"/>
      <c r="G27" s="63"/>
      <c r="H27" s="48" t="s">
        <v>58</v>
      </c>
      <c r="I27" s="42" t="s">
        <v>44</v>
      </c>
      <c r="J27" s="43"/>
      <c r="K27" s="35"/>
      <c r="L27" s="24"/>
      <c r="M27" s="24"/>
      <c r="N27" s="24"/>
      <c r="O27" s="24"/>
      <c r="P27" s="24"/>
      <c r="Q27" s="24"/>
      <c r="R27" s="24"/>
      <c r="S27" s="24"/>
      <c r="T27" s="24"/>
      <c r="U27" s="24"/>
      <c r="V27" s="24"/>
      <c r="W27" s="24"/>
      <c r="X27" s="24"/>
      <c r="Y27" s="24"/>
      <c r="Z27" s="24"/>
      <c r="AA27" s="24"/>
      <c r="AB27" s="24"/>
      <c r="AC27" s="24"/>
      <c r="AD27" s="24"/>
      <c r="AE27" s="24"/>
      <c r="AF27" s="24"/>
      <c r="AG27" s="24"/>
    </row>
    <row r="28" customFormat="false" ht="15" hidden="false" customHeight="false" outlineLevel="0" collapsed="false">
      <c r="A28" s="24"/>
      <c r="B28" s="63"/>
      <c r="C28" s="50" t="s">
        <v>45</v>
      </c>
      <c r="D28" s="51"/>
      <c r="E28" s="52" t="s">
        <v>46</v>
      </c>
      <c r="F28" s="24"/>
      <c r="G28" s="63"/>
      <c r="H28" s="41" t="s">
        <v>47</v>
      </c>
      <c r="I28" s="51"/>
      <c r="J28" s="43" t="s">
        <v>48</v>
      </c>
      <c r="K28" s="53" t="str">
        <f aca="false">IF('(Rechner)'!$S$30&gt;100,"Summe über 100%!",IF(AND(I27='(Betriebsstoff- &amp; Anlagendaten)'!B144,I28&gt;D30),"Kann nicht größer als bisher sein!",""))</f>
        <v/>
      </c>
      <c r="L28" s="24"/>
      <c r="M28" s="24"/>
      <c r="N28" s="24"/>
      <c r="O28" s="24"/>
      <c r="P28" s="24"/>
      <c r="Q28" s="24"/>
      <c r="R28" s="24"/>
      <c r="S28" s="24"/>
      <c r="T28" s="24"/>
      <c r="U28" s="24"/>
      <c r="V28" s="24"/>
      <c r="W28" s="24"/>
      <c r="X28" s="24"/>
      <c r="Y28" s="24"/>
      <c r="Z28" s="24"/>
      <c r="AA28" s="24"/>
      <c r="AB28" s="24"/>
      <c r="AC28" s="24"/>
      <c r="AD28" s="24"/>
      <c r="AE28" s="24"/>
      <c r="AF28" s="24"/>
      <c r="AG28" s="24"/>
    </row>
    <row r="29" customFormat="false" ht="15" hidden="false" customHeight="false" outlineLevel="0" collapsed="false">
      <c r="A29" s="24"/>
      <c r="B29" s="63"/>
      <c r="C29" s="41" t="s">
        <v>49</v>
      </c>
      <c r="D29" s="51"/>
      <c r="E29" s="43"/>
      <c r="F29" s="24"/>
      <c r="G29" s="63"/>
      <c r="H29" s="54" t="s">
        <v>50</v>
      </c>
      <c r="I29" s="37"/>
      <c r="J29" s="45"/>
      <c r="K29" s="61"/>
      <c r="L29" s="24"/>
      <c r="M29" s="24"/>
      <c r="N29" s="24"/>
      <c r="O29" s="24"/>
      <c r="P29" s="24"/>
      <c r="Q29" s="24"/>
      <c r="R29" s="24"/>
      <c r="S29" s="24"/>
      <c r="T29" s="24"/>
      <c r="U29" s="24"/>
      <c r="V29" s="24"/>
      <c r="W29" s="24"/>
      <c r="X29" s="24"/>
      <c r="Y29" s="24"/>
      <c r="Z29" s="24"/>
      <c r="AA29" s="24"/>
      <c r="AB29" s="24"/>
      <c r="AC29" s="24"/>
      <c r="AD29" s="24"/>
      <c r="AE29" s="24"/>
      <c r="AF29" s="24"/>
      <c r="AG29" s="24"/>
    </row>
    <row r="30" customFormat="false" ht="15" hidden="false" customHeight="false" outlineLevel="0" collapsed="false">
      <c r="A30" s="24"/>
      <c r="B30" s="63"/>
      <c r="C30" s="41" t="s">
        <v>51</v>
      </c>
      <c r="D30" s="55" t="n">
        <f aca="false">'(Rechner)'!H30</f>
        <v>0</v>
      </c>
      <c r="E30" s="56" t="s">
        <v>48</v>
      </c>
      <c r="F30" s="64"/>
      <c r="G30" s="63"/>
      <c r="H30" s="57" t="s">
        <v>52</v>
      </c>
      <c r="I30" s="51"/>
      <c r="J30" s="47" t="s">
        <v>53</v>
      </c>
      <c r="K30" s="61"/>
      <c r="L30" s="24"/>
      <c r="M30" s="24"/>
      <c r="N30" s="24"/>
      <c r="O30" s="24"/>
      <c r="P30" s="24"/>
      <c r="Q30" s="24"/>
      <c r="R30" s="24"/>
      <c r="S30" s="24"/>
      <c r="T30" s="24"/>
      <c r="U30" s="24"/>
      <c r="V30" s="24"/>
      <c r="W30" s="24"/>
      <c r="X30" s="24"/>
      <c r="Y30" s="24"/>
      <c r="Z30" s="24"/>
      <c r="AA30" s="24"/>
      <c r="AB30" s="24"/>
      <c r="AC30" s="24"/>
      <c r="AD30" s="24"/>
      <c r="AE30" s="24"/>
      <c r="AF30" s="24"/>
      <c r="AG30" s="24"/>
    </row>
    <row r="31" customFormat="false" ht="16.9" hidden="false" customHeight="true" outlineLevel="0" collapsed="false">
      <c r="A31" s="24"/>
      <c r="B31" s="63"/>
      <c r="C31" s="62"/>
      <c r="D31" s="38"/>
      <c r="E31" s="39"/>
      <c r="F31" s="24"/>
      <c r="G31" s="63"/>
      <c r="H31" s="37"/>
      <c r="I31" s="37"/>
      <c r="J31" s="45"/>
      <c r="K31" s="65"/>
      <c r="L31" s="24"/>
      <c r="M31" s="24"/>
      <c r="N31" s="24"/>
      <c r="O31" s="24"/>
      <c r="P31" s="24"/>
      <c r="Q31" s="24"/>
      <c r="R31" s="24"/>
      <c r="S31" s="24"/>
      <c r="T31" s="24"/>
      <c r="U31" s="24"/>
      <c r="V31" s="24"/>
      <c r="W31" s="24"/>
      <c r="X31" s="24"/>
      <c r="Y31" s="24"/>
      <c r="Z31" s="24"/>
      <c r="AA31" s="24"/>
      <c r="AB31" s="24"/>
      <c r="AC31" s="24"/>
      <c r="AD31" s="24"/>
      <c r="AE31" s="24"/>
      <c r="AF31" s="24"/>
      <c r="AG31" s="24"/>
    </row>
    <row r="32" customFormat="false" ht="15" hidden="false" customHeight="false" outlineLevel="0" collapsed="false">
      <c r="A32" s="24"/>
      <c r="B32" s="63" t="s">
        <v>59</v>
      </c>
      <c r="C32" s="41" t="s">
        <v>39</v>
      </c>
      <c r="D32" s="42" t="s">
        <v>40</v>
      </c>
      <c r="E32" s="43"/>
      <c r="F32" s="24"/>
      <c r="G32" s="63" t="s">
        <v>59</v>
      </c>
      <c r="H32" s="41" t="s">
        <v>39</v>
      </c>
      <c r="I32" s="42" t="s">
        <v>40</v>
      </c>
      <c r="J32" s="43"/>
      <c r="K32" s="65"/>
      <c r="L32" s="24"/>
      <c r="M32" s="37"/>
      <c r="N32" s="37"/>
      <c r="O32" s="24"/>
      <c r="P32" s="24"/>
      <c r="Q32" s="24"/>
      <c r="R32" s="24"/>
      <c r="S32" s="24"/>
      <c r="T32" s="24"/>
      <c r="U32" s="24"/>
      <c r="V32" s="24"/>
      <c r="W32" s="24"/>
      <c r="X32" s="24"/>
      <c r="Y32" s="24"/>
      <c r="Z32" s="24"/>
      <c r="AA32" s="24"/>
      <c r="AB32" s="24"/>
      <c r="AC32" s="24"/>
      <c r="AD32" s="24"/>
      <c r="AE32" s="24"/>
      <c r="AF32" s="24"/>
      <c r="AG32" s="24"/>
    </row>
    <row r="33" customFormat="false" ht="15" hidden="false" customHeight="false" outlineLevel="0" collapsed="false">
      <c r="A33" s="24"/>
      <c r="B33" s="40"/>
      <c r="C33" s="41" t="s">
        <v>41</v>
      </c>
      <c r="D33" s="44" t="str">
        <f aca="false">'(Rechner)'!I7</f>
        <v>-</v>
      </c>
      <c r="E33" s="43"/>
      <c r="F33" s="24"/>
      <c r="G33" s="66"/>
      <c r="H33" s="41" t="s">
        <v>42</v>
      </c>
      <c r="I33" s="44" t="str">
        <f aca="false">'(Rechner)'!Q7</f>
        <v>-</v>
      </c>
      <c r="J33" s="45"/>
      <c r="K33" s="49" t="str">
        <f aca="false">IF(AND(I34='(Betriebsstoff- &amp; Anlagendaten)'!B146,I32&lt;&gt;D26),"Erzeuger stimmt nicht überein!","")</f>
        <v/>
      </c>
      <c r="L33" s="24"/>
      <c r="M33" s="24"/>
      <c r="N33" s="24"/>
      <c r="O33" s="24"/>
      <c r="P33" s="24"/>
      <c r="Q33" s="24"/>
      <c r="R33" s="24"/>
      <c r="S33" s="24"/>
      <c r="T33" s="24"/>
      <c r="U33" s="24"/>
      <c r="V33" s="24"/>
      <c r="W33" s="24"/>
      <c r="X33" s="24"/>
      <c r="Y33" s="24"/>
      <c r="Z33" s="24"/>
      <c r="AA33" s="24"/>
      <c r="AB33" s="24"/>
      <c r="AC33" s="24"/>
      <c r="AD33" s="24"/>
      <c r="AE33" s="24"/>
      <c r="AF33" s="24"/>
      <c r="AG33" s="24"/>
    </row>
    <row r="34" customFormat="false" ht="15" hidden="false" customHeight="false" outlineLevel="0" collapsed="false">
      <c r="A34" s="24"/>
      <c r="B34" s="40"/>
      <c r="C34" s="46" t="str">
        <f aca="false">IF(D32='(Betriebsstoff- &amp; Anlagendaten)'!$B$106,"",IF(D32='(Betriebsstoff- &amp; Anlagendaten)'!$B$121,"Kollektorfläche","Verbrauch pro Jahr"))</f>
        <v/>
      </c>
      <c r="D34" s="12"/>
      <c r="E34" s="47" t="n">
        <f aca="false">VLOOKUP(D33,'(Betriebsstoff- &amp; Anlagendaten)'!C$26:J$41,2,0)</f>
        <v>0</v>
      </c>
      <c r="F34" s="24"/>
      <c r="G34" s="66"/>
      <c r="H34" s="48" t="s">
        <v>60</v>
      </c>
      <c r="I34" s="42" t="s">
        <v>44</v>
      </c>
      <c r="J34" s="43"/>
      <c r="K34" s="65"/>
      <c r="L34" s="24"/>
      <c r="M34" s="24"/>
      <c r="N34" s="24"/>
      <c r="O34" s="24"/>
      <c r="P34" s="24"/>
      <c r="Q34" s="24"/>
      <c r="R34" s="24"/>
      <c r="S34" s="24"/>
      <c r="T34" s="24"/>
      <c r="U34" s="24"/>
      <c r="V34" s="24"/>
      <c r="W34" s="24"/>
      <c r="X34" s="24"/>
      <c r="Y34" s="24"/>
      <c r="Z34" s="24"/>
      <c r="AA34" s="24"/>
      <c r="AB34" s="24"/>
      <c r="AC34" s="24"/>
      <c r="AD34" s="24"/>
      <c r="AE34" s="24"/>
      <c r="AF34" s="24"/>
      <c r="AG34" s="24"/>
    </row>
    <row r="35" customFormat="false" ht="15" hidden="false" customHeight="false" outlineLevel="0" collapsed="false">
      <c r="A35" s="24"/>
      <c r="B35" s="40"/>
      <c r="C35" s="50" t="s">
        <v>45</v>
      </c>
      <c r="D35" s="51"/>
      <c r="E35" s="52" t="s">
        <v>46</v>
      </c>
      <c r="F35" s="24"/>
      <c r="G35" s="66"/>
      <c r="H35" s="41" t="s">
        <v>47</v>
      </c>
      <c r="I35" s="51"/>
      <c r="J35" s="43" t="s">
        <v>48</v>
      </c>
      <c r="K35" s="53" t="str">
        <f aca="false">IF('(Rechner)'!$S$30&gt;100,"Summe über 100%!",IF(AND(I34='(Betriebsstoff- &amp; Anlagendaten)'!B151,I35&gt;D37),"Kann nicht größer als bisher sein!",""))</f>
        <v/>
      </c>
      <c r="L35" s="24"/>
      <c r="M35" s="24"/>
      <c r="N35" s="24"/>
      <c r="O35" s="24"/>
      <c r="P35" s="24"/>
      <c r="Q35" s="24"/>
      <c r="R35" s="24"/>
      <c r="S35" s="24"/>
      <c r="T35" s="24"/>
      <c r="U35" s="24"/>
      <c r="V35" s="24"/>
      <c r="W35" s="24"/>
      <c r="X35" s="24"/>
      <c r="Y35" s="24"/>
      <c r="Z35" s="24"/>
      <c r="AA35" s="24"/>
      <c r="AB35" s="24"/>
      <c r="AC35" s="24"/>
      <c r="AD35" s="24"/>
      <c r="AE35" s="24"/>
      <c r="AF35" s="24"/>
      <c r="AG35" s="24"/>
    </row>
    <row r="36" customFormat="false" ht="15" hidden="false" customHeight="false" outlineLevel="0" collapsed="false">
      <c r="A36" s="24"/>
      <c r="B36" s="40"/>
      <c r="C36" s="41" t="s">
        <v>49</v>
      </c>
      <c r="D36" s="51"/>
      <c r="E36" s="43"/>
      <c r="F36" s="24"/>
      <c r="G36" s="66"/>
      <c r="H36" s="54" t="s">
        <v>50</v>
      </c>
      <c r="I36" s="37"/>
      <c r="J36" s="45"/>
      <c r="K36" s="65"/>
      <c r="L36" s="24"/>
      <c r="M36" s="24"/>
      <c r="N36" s="24"/>
      <c r="O36" s="24"/>
      <c r="P36" s="24"/>
      <c r="Q36" s="24"/>
      <c r="R36" s="24"/>
      <c r="S36" s="24"/>
      <c r="T36" s="24"/>
      <c r="U36" s="24"/>
      <c r="V36" s="24"/>
      <c r="W36" s="24"/>
      <c r="X36" s="24"/>
      <c r="Y36" s="24"/>
      <c r="Z36" s="24"/>
      <c r="AA36" s="24"/>
      <c r="AB36" s="24"/>
      <c r="AC36" s="24"/>
      <c r="AD36" s="24"/>
      <c r="AE36" s="24"/>
      <c r="AF36" s="24"/>
      <c r="AG36" s="24"/>
    </row>
    <row r="37" customFormat="false" ht="15" hidden="false" customHeight="false" outlineLevel="0" collapsed="false">
      <c r="A37" s="24"/>
      <c r="B37" s="40"/>
      <c r="C37" s="41" t="s">
        <v>51</v>
      </c>
      <c r="D37" s="55" t="n">
        <f aca="false">'(Rechner)'!I30</f>
        <v>0</v>
      </c>
      <c r="E37" s="56" t="s">
        <v>48</v>
      </c>
      <c r="F37" s="64"/>
      <c r="G37" s="66"/>
      <c r="H37" s="57" t="s">
        <v>52</v>
      </c>
      <c r="I37" s="51"/>
      <c r="J37" s="47" t="s">
        <v>53</v>
      </c>
      <c r="K37" s="65"/>
      <c r="L37" s="24"/>
      <c r="M37" s="24"/>
      <c r="N37" s="24"/>
      <c r="O37" s="24"/>
      <c r="P37" s="24"/>
      <c r="Q37" s="24"/>
      <c r="R37" s="24"/>
      <c r="S37" s="24"/>
      <c r="T37" s="24"/>
      <c r="U37" s="24"/>
      <c r="V37" s="24"/>
      <c r="W37" s="24"/>
      <c r="X37" s="24"/>
      <c r="Y37" s="24"/>
      <c r="Z37" s="24"/>
      <c r="AA37" s="24"/>
      <c r="AB37" s="24"/>
      <c r="AC37" s="24"/>
      <c r="AD37" s="24"/>
      <c r="AE37" s="24"/>
      <c r="AF37" s="24"/>
      <c r="AG37" s="24"/>
    </row>
    <row r="38" customFormat="false" ht="16.9" hidden="false" customHeight="true" outlineLevel="0" collapsed="false">
      <c r="A38" s="24"/>
      <c r="B38" s="67"/>
      <c r="C38" s="68"/>
      <c r="D38" s="69"/>
      <c r="E38" s="70"/>
      <c r="F38" s="24"/>
      <c r="G38" s="71"/>
      <c r="H38" s="72"/>
      <c r="I38" s="72"/>
      <c r="J38" s="73"/>
      <c r="K38" s="65"/>
      <c r="L38" s="24"/>
      <c r="M38" s="24"/>
      <c r="N38" s="24"/>
      <c r="O38" s="24"/>
      <c r="P38" s="24"/>
      <c r="Q38" s="24"/>
      <c r="R38" s="24"/>
      <c r="S38" s="24"/>
      <c r="T38" s="24"/>
      <c r="U38" s="24"/>
      <c r="V38" s="24"/>
      <c r="W38" s="24"/>
      <c r="X38" s="24"/>
      <c r="Y38" s="24"/>
      <c r="Z38" s="24"/>
      <c r="AA38" s="24"/>
      <c r="AB38" s="24"/>
      <c r="AC38" s="24"/>
      <c r="AD38" s="24"/>
      <c r="AE38" s="24"/>
      <c r="AF38" s="24"/>
      <c r="AG38" s="24"/>
    </row>
    <row r="39" customFormat="false" ht="15" hidden="false" customHeight="false" outlineLevel="0" collapsed="false">
      <c r="A39" s="24"/>
      <c r="B39" s="24"/>
      <c r="C39" s="24"/>
      <c r="D39" s="7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row>
    <row r="40" customFormat="false" ht="15" hidden="false" customHeight="false" outlineLevel="0" collapsed="false">
      <c r="A40" s="24"/>
      <c r="B40" s="24"/>
      <c r="C40" s="24"/>
      <c r="D40" s="7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row>
    <row r="41" customFormat="false" ht="15" hidden="false" customHeight="false" outlineLevel="0" collapsed="false">
      <c r="A41" s="24"/>
      <c r="B41" s="24"/>
      <c r="C41" s="24"/>
      <c r="D41" s="7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row>
    <row r="42" customFormat="false" ht="15" hidden="false" customHeight="false" outlineLevel="0" collapsed="false">
      <c r="A42" s="24"/>
      <c r="B42" s="24"/>
      <c r="C42" s="24"/>
      <c r="D42" s="7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row>
    <row r="43" customFormat="false" ht="15" hidden="false" customHeight="false" outlineLevel="0" collapsed="false">
      <c r="A43" s="24"/>
      <c r="B43" s="24"/>
      <c r="C43" s="24"/>
      <c r="D43" s="7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row>
    <row r="44" customFormat="false" ht="15" hidden="false" customHeight="false" outlineLevel="0" collapsed="false">
      <c r="A44" s="24"/>
      <c r="B44" s="24"/>
      <c r="C44" s="24"/>
      <c r="D44" s="7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row>
    <row r="45" customFormat="false" ht="15" hidden="false" customHeight="false" outlineLevel="0" collapsed="false">
      <c r="A45" s="24"/>
      <c r="B45" s="24"/>
      <c r="C45" s="24"/>
      <c r="D45" s="7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row>
    <row r="46" customFormat="false" ht="15" hidden="false" customHeight="false" outlineLevel="0" collapsed="false">
      <c r="A46" s="24"/>
      <c r="B46" s="24"/>
      <c r="C46" s="24"/>
      <c r="D46" s="7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row>
    <row r="47" customFormat="false" ht="15" hidden="false" customHeight="false" outlineLevel="0" collapsed="false">
      <c r="A47" s="24"/>
      <c r="B47" s="24"/>
      <c r="C47" s="24"/>
      <c r="D47" s="7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row>
    <row r="48" customFormat="false" ht="15" hidden="false" customHeight="false" outlineLevel="0" collapsed="false">
      <c r="A48" s="24"/>
      <c r="B48" s="24"/>
      <c r="C48" s="24"/>
      <c r="D48" s="7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row>
    <row r="49" customFormat="false" ht="15" hidden="false" customHeight="false" outlineLevel="0" collapsed="false">
      <c r="A49" s="24"/>
      <c r="B49" s="24"/>
      <c r="C49" s="24"/>
      <c r="D49" s="7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row>
    <row r="50" customFormat="false" ht="15" hidden="false" customHeight="false" outlineLevel="0" collapsed="false">
      <c r="A50" s="24"/>
      <c r="B50" s="24"/>
      <c r="C50" s="24"/>
      <c r="D50" s="7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row>
    <row r="51" customFormat="false" ht="15" hidden="false" customHeight="false" outlineLevel="0" collapsed="false">
      <c r="A51" s="24"/>
      <c r="B51" s="24"/>
      <c r="C51" s="24"/>
      <c r="D51" s="7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row>
    <row r="52" customFormat="false" ht="15" hidden="false" customHeight="false" outlineLevel="0" collapsed="false">
      <c r="A52" s="24"/>
      <c r="B52" s="24"/>
      <c r="C52" s="24"/>
      <c r="D52" s="7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row>
    <row r="53" customFormat="false" ht="15" hidden="false" customHeight="false" outlineLevel="0" collapsed="false">
      <c r="A53" s="24"/>
      <c r="B53" s="24"/>
      <c r="C53" s="24"/>
      <c r="D53" s="7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row>
    <row r="54" customFormat="false" ht="15" hidden="false" customHeight="false" outlineLevel="0" collapsed="false">
      <c r="A54" s="24"/>
      <c r="B54" s="24"/>
      <c r="C54" s="24"/>
      <c r="D54" s="7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row>
    <row r="55" customFormat="false" ht="15" hidden="false" customHeight="false" outlineLevel="0" collapsed="false">
      <c r="A55" s="24"/>
      <c r="B55" s="24"/>
      <c r="C55" s="24"/>
      <c r="D55" s="7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row>
    <row r="56" customFormat="false" ht="15" hidden="false" customHeight="false" outlineLevel="0" collapsed="false">
      <c r="A56" s="24"/>
      <c r="B56" s="24"/>
      <c r="C56" s="24"/>
      <c r="D56" s="7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row>
    <row r="57" customFormat="false" ht="15" hidden="false" customHeight="false" outlineLevel="0" collapsed="false">
      <c r="A57" s="24"/>
      <c r="B57" s="24"/>
      <c r="C57" s="24"/>
      <c r="D57" s="7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row>
    <row r="58" customFormat="false" ht="15" hidden="false" customHeight="false" outlineLevel="0" collapsed="false">
      <c r="A58" s="24"/>
      <c r="B58" s="24"/>
      <c r="C58" s="24"/>
      <c r="D58" s="7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row>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sheetProtection sheet="true" password="cc5a" objects="true" scenarios="true" selectLockedCells="true"/>
  <mergeCells count="2">
    <mergeCell ref="B3:E3"/>
    <mergeCell ref="G3:J3"/>
  </mergeCells>
  <dataValidations count="2">
    <dataValidation allowBlank="true" operator="between" showDropDown="false" showErrorMessage="true" showInputMessage="true" sqref="D9 I9 D18 I18 D25 I25 D32 I32" type="list">
      <formula1>'(Betriebsstoff- &amp; Anlagendaten)'!$B$106:$B$124</formula1>
      <formula2>0</formula2>
    </dataValidation>
    <dataValidation allowBlank="true" operator="between" showDropDown="false" showErrorMessage="true" showInputMessage="true" sqref="I11 I20 I27 I34" type="list">
      <formula1>'(Betriebsstoff- &amp; Anlagendaten)'!$B$127:$B$129</formula1>
      <formula2>0</formula2>
    </dataValidation>
  </dataValidations>
  <printOptions headings="false" gridLines="false" gridLinesSet="true" horizontalCentered="false" verticalCentered="false"/>
  <pageMargins left="0.7" right="0.7"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AMJ112"/>
  <sheetViews>
    <sheetView showFormulas="false" showGridLines="true" showRowColHeaders="true" showZeros="true" rightToLeft="false" tabSelected="false" showOutlineSymbols="true" defaultGridColor="true" view="normal" topLeftCell="A1" colorId="64" zoomScale="95" zoomScaleNormal="95" zoomScalePageLayoutView="100" workbookViewId="0">
      <selection pane="topLeft" activeCell="H58" activeCellId="0" sqref="H58"/>
    </sheetView>
  </sheetViews>
  <sheetFormatPr defaultColWidth="9.12890625" defaultRowHeight="13.8" zeroHeight="false" outlineLevelRow="0" outlineLevelCol="0"/>
  <cols>
    <col collapsed="false" customWidth="true" hidden="false" outlineLevel="0" max="1" min="1" style="1" width="8.1"/>
    <col collapsed="false" customWidth="true" hidden="false" outlineLevel="0" max="2" min="2" style="1" width="4.05"/>
    <col collapsed="false" customWidth="false" hidden="false" outlineLevel="0" max="3" min="3" style="75" width="9.13"/>
    <col collapsed="false" customWidth="true" hidden="false" outlineLevel="0" max="4" min="4" style="75" width="6.94"/>
    <col collapsed="false" customWidth="true" hidden="false" outlineLevel="0" max="6" min="5" style="1" width="19.84"/>
    <col collapsed="false" customWidth="true" hidden="false" outlineLevel="0" max="7" min="7" style="1" width="4.05"/>
    <col collapsed="false" customWidth="true" hidden="false" outlineLevel="0" max="15" min="8" style="1" width="19.38"/>
    <col collapsed="false" customWidth="false" hidden="false" outlineLevel="0" max="1008" min="16" style="1" width="9.13"/>
    <col collapsed="false" customWidth="true" hidden="false" outlineLevel="0" max="1024" min="1009" style="1" width="11.52"/>
  </cols>
  <sheetData>
    <row r="1" s="22" customFormat="true" ht="56.7" hidden="false" customHeight="true" outlineLevel="0" collapsed="false">
      <c r="A1" s="24"/>
      <c r="B1" s="24"/>
      <c r="C1" s="76"/>
      <c r="D1" s="76"/>
      <c r="E1" s="25"/>
      <c r="F1" s="77" t="n">
        <f aca="true">TODAY()</f>
        <v>44376</v>
      </c>
      <c r="G1" s="77"/>
      <c r="H1" s="24"/>
      <c r="I1" s="24"/>
      <c r="J1" s="24"/>
      <c r="K1" s="24"/>
      <c r="L1" s="24"/>
      <c r="M1" s="24"/>
      <c r="N1" s="24"/>
      <c r="AMD1" s="1"/>
      <c r="AME1" s="1"/>
      <c r="AMF1" s="1"/>
      <c r="AMG1" s="1"/>
      <c r="AMH1" s="1"/>
      <c r="AMI1" s="1"/>
      <c r="AMJ1" s="1"/>
    </row>
    <row r="2" customFormat="false" ht="28.35" hidden="false" customHeight="true" outlineLevel="0" collapsed="false">
      <c r="A2" s="2"/>
      <c r="B2" s="2"/>
      <c r="C2" s="76"/>
      <c r="D2" s="76"/>
      <c r="E2" s="76"/>
      <c r="F2" s="76"/>
      <c r="G2" s="76"/>
      <c r="H2" s="2"/>
      <c r="I2" s="2"/>
      <c r="J2" s="2"/>
      <c r="K2" s="2"/>
      <c r="L2" s="2"/>
      <c r="M2" s="2"/>
      <c r="N2" s="2"/>
    </row>
    <row r="3" customFormat="false" ht="20.4" hidden="false" customHeight="true" outlineLevel="0" collapsed="false">
      <c r="A3" s="2"/>
      <c r="B3" s="78" t="s">
        <v>61</v>
      </c>
      <c r="D3" s="76"/>
      <c r="E3" s="76"/>
      <c r="F3" s="76"/>
      <c r="G3" s="76"/>
      <c r="H3" s="2"/>
      <c r="I3" s="2"/>
      <c r="J3" s="2"/>
      <c r="K3" s="2"/>
      <c r="L3" s="2"/>
      <c r="M3" s="2"/>
      <c r="N3" s="2"/>
    </row>
    <row r="4" customFormat="false" ht="21.8" hidden="false" customHeight="true" outlineLevel="0" collapsed="false">
      <c r="A4" s="2"/>
      <c r="B4" s="79"/>
      <c r="C4" s="80"/>
      <c r="D4" s="81"/>
      <c r="E4" s="81"/>
      <c r="F4" s="80" t="str">
        <f aca="false">IF('(Rechner)'!AJ11&lt;&gt;100,"Summe nicht 100%!","")</f>
        <v>Summe nicht 100%!</v>
      </c>
      <c r="G4" s="82"/>
      <c r="H4" s="2"/>
      <c r="I4" s="2"/>
      <c r="J4" s="2"/>
      <c r="K4" s="2"/>
      <c r="L4" s="2"/>
      <c r="M4" s="2"/>
      <c r="N4" s="2"/>
    </row>
    <row r="5" customFormat="false" ht="30.95" hidden="false" customHeight="true" outlineLevel="0" collapsed="false">
      <c r="A5" s="2"/>
      <c r="B5" s="83"/>
      <c r="C5" s="84" t="s">
        <v>62</v>
      </c>
      <c r="D5" s="84"/>
      <c r="E5" s="84"/>
      <c r="F5" s="84"/>
      <c r="G5" s="85"/>
      <c r="H5" s="2"/>
      <c r="I5" s="2"/>
      <c r="J5" s="2"/>
      <c r="K5" s="2"/>
      <c r="L5" s="2"/>
      <c r="M5" s="2"/>
      <c r="N5" s="2"/>
    </row>
    <row r="6" customFormat="false" ht="14.9" hidden="false" customHeight="true" outlineLevel="0" collapsed="false">
      <c r="A6" s="2"/>
      <c r="B6" s="83"/>
      <c r="C6" s="86"/>
      <c r="D6" s="87"/>
      <c r="E6" s="88"/>
      <c r="F6" s="89"/>
      <c r="G6" s="85"/>
      <c r="H6" s="2"/>
      <c r="I6" s="2"/>
      <c r="J6" s="2"/>
      <c r="K6" s="2"/>
      <c r="L6" s="2"/>
      <c r="M6" s="2"/>
      <c r="N6" s="2"/>
    </row>
    <row r="7" customFormat="false" ht="14.9" hidden="false" customHeight="true" outlineLevel="0" collapsed="false">
      <c r="A7" s="2"/>
      <c r="B7" s="83"/>
      <c r="C7" s="86"/>
      <c r="D7" s="87"/>
      <c r="E7" s="88"/>
      <c r="F7" s="89"/>
      <c r="G7" s="85"/>
      <c r="H7" s="2"/>
      <c r="I7" s="2"/>
      <c r="J7" s="2"/>
      <c r="K7" s="2"/>
      <c r="L7" s="2"/>
      <c r="M7" s="2"/>
      <c r="N7" s="2"/>
    </row>
    <row r="8" customFormat="false" ht="14.9" hidden="false" customHeight="true" outlineLevel="0" collapsed="false">
      <c r="A8" s="2"/>
      <c r="B8" s="83"/>
      <c r="C8" s="86"/>
      <c r="D8" s="87"/>
      <c r="E8" s="88"/>
      <c r="F8" s="90"/>
      <c r="G8" s="85"/>
      <c r="H8" s="2"/>
      <c r="I8" s="2"/>
      <c r="J8" s="2"/>
      <c r="K8" s="2"/>
      <c r="L8" s="2"/>
      <c r="M8" s="2"/>
      <c r="N8" s="2"/>
    </row>
    <row r="9" customFormat="false" ht="14.9" hidden="false" customHeight="true" outlineLevel="0" collapsed="false">
      <c r="A9" s="2"/>
      <c r="B9" s="83"/>
      <c r="C9" s="86"/>
      <c r="D9" s="87"/>
      <c r="E9" s="88"/>
      <c r="F9" s="90"/>
      <c r="G9" s="85"/>
      <c r="H9" s="2"/>
      <c r="I9" s="2"/>
      <c r="J9" s="2"/>
      <c r="K9" s="2"/>
      <c r="L9" s="2"/>
      <c r="M9" s="2"/>
      <c r="N9" s="2"/>
    </row>
    <row r="10" customFormat="false" ht="14.9" hidden="false" customHeight="true" outlineLevel="0" collapsed="false">
      <c r="A10" s="2"/>
      <c r="B10" s="83"/>
      <c r="C10" s="86"/>
      <c r="D10" s="87"/>
      <c r="E10" s="88"/>
      <c r="F10" s="90"/>
      <c r="G10" s="85"/>
      <c r="H10" s="2"/>
      <c r="I10" s="2"/>
      <c r="J10" s="2"/>
      <c r="K10" s="2"/>
      <c r="L10" s="2"/>
      <c r="M10" s="2"/>
      <c r="N10" s="2"/>
    </row>
    <row r="11" customFormat="false" ht="14.9" hidden="false" customHeight="true" outlineLevel="0" collapsed="false">
      <c r="A11" s="2"/>
      <c r="B11" s="83"/>
      <c r="C11" s="86"/>
      <c r="D11" s="87"/>
      <c r="E11" s="88"/>
      <c r="F11" s="90"/>
      <c r="G11" s="85"/>
      <c r="H11" s="2"/>
      <c r="I11" s="2"/>
      <c r="J11" s="2"/>
      <c r="K11" s="2"/>
      <c r="L11" s="2"/>
      <c r="M11" s="2"/>
      <c r="N11" s="2"/>
    </row>
    <row r="12" customFormat="false" ht="14.9" hidden="false" customHeight="true" outlineLevel="0" collapsed="false">
      <c r="A12" s="2"/>
      <c r="B12" s="83"/>
      <c r="C12" s="86"/>
      <c r="D12" s="87"/>
      <c r="E12" s="88"/>
      <c r="F12" s="90"/>
      <c r="G12" s="85"/>
      <c r="H12" s="2"/>
      <c r="I12" s="2"/>
      <c r="J12" s="2"/>
      <c r="K12" s="2"/>
      <c r="L12" s="2"/>
      <c r="M12" s="2"/>
      <c r="N12" s="2"/>
    </row>
    <row r="13" customFormat="false" ht="14.9" hidden="false" customHeight="true" outlineLevel="0" collapsed="false">
      <c r="A13" s="2"/>
      <c r="B13" s="83"/>
      <c r="C13" s="86"/>
      <c r="D13" s="87"/>
      <c r="E13" s="88"/>
      <c r="F13" s="90"/>
      <c r="G13" s="85"/>
      <c r="H13" s="2"/>
      <c r="I13" s="2"/>
      <c r="J13" s="2"/>
      <c r="K13" s="2"/>
      <c r="L13" s="2"/>
      <c r="M13" s="2"/>
      <c r="N13" s="2"/>
    </row>
    <row r="14" customFormat="false" ht="14.9" hidden="false" customHeight="true" outlineLevel="0" collapsed="false">
      <c r="A14" s="2"/>
      <c r="B14" s="83"/>
      <c r="C14" s="86"/>
      <c r="D14" s="87"/>
      <c r="E14" s="88"/>
      <c r="F14" s="90"/>
      <c r="G14" s="85"/>
      <c r="H14" s="2"/>
      <c r="I14" s="2"/>
      <c r="J14" s="2"/>
      <c r="K14" s="2"/>
      <c r="L14" s="2"/>
      <c r="M14" s="2"/>
      <c r="N14" s="2"/>
    </row>
    <row r="15" customFormat="false" ht="14.9" hidden="false" customHeight="true" outlineLevel="0" collapsed="false">
      <c r="A15" s="2"/>
      <c r="B15" s="83"/>
      <c r="C15" s="91"/>
      <c r="D15" s="92"/>
      <c r="E15" s="93" t="s">
        <v>63</v>
      </c>
      <c r="F15" s="93"/>
      <c r="G15" s="85"/>
      <c r="H15" s="2"/>
      <c r="I15" s="2"/>
      <c r="J15" s="2"/>
      <c r="K15" s="2"/>
      <c r="L15" s="2"/>
      <c r="M15" s="2"/>
      <c r="N15" s="2"/>
    </row>
    <row r="16" customFormat="false" ht="14.9" hidden="false" customHeight="true" outlineLevel="0" collapsed="false">
      <c r="A16" s="2"/>
      <c r="B16" s="83"/>
      <c r="C16" s="91"/>
      <c r="D16" s="92"/>
      <c r="E16" s="93" t="s">
        <v>64</v>
      </c>
      <c r="F16" s="93" t="s">
        <v>65</v>
      </c>
      <c r="G16" s="85"/>
      <c r="H16" s="2"/>
      <c r="I16" s="2"/>
      <c r="J16" s="2"/>
      <c r="K16" s="2"/>
      <c r="L16" s="2"/>
      <c r="M16" s="2"/>
      <c r="N16" s="2"/>
    </row>
    <row r="17" customFormat="false" ht="14.45" hidden="false" customHeight="true" outlineLevel="0" collapsed="false">
      <c r="A17" s="2"/>
      <c r="B17" s="83"/>
      <c r="C17" s="94" t="s">
        <v>66</v>
      </c>
      <c r="D17" s="95"/>
      <c r="E17" s="96" t="n">
        <f aca="false">'(Rechner)'!K32</f>
        <v>0</v>
      </c>
      <c r="F17" s="96" t="n">
        <f aca="false">'(Rechner)'!S32</f>
        <v>0</v>
      </c>
      <c r="G17" s="85"/>
      <c r="H17" s="2"/>
      <c r="I17" s="2"/>
      <c r="J17" s="2"/>
      <c r="K17" s="2"/>
      <c r="L17" s="2"/>
      <c r="M17" s="2"/>
      <c r="N17" s="2"/>
    </row>
    <row r="18" customFormat="false" ht="14.45" hidden="false" customHeight="true" outlineLevel="0" collapsed="false">
      <c r="A18" s="2"/>
      <c r="B18" s="83"/>
      <c r="C18" s="94" t="s">
        <v>67</v>
      </c>
      <c r="D18" s="95"/>
      <c r="E18" s="96" t="n">
        <f aca="false">'(Rechner)'!K37</f>
        <v>0</v>
      </c>
      <c r="F18" s="96" t="n">
        <f aca="false">'(Rechner)'!S37</f>
        <v>0</v>
      </c>
      <c r="G18" s="85"/>
      <c r="H18" s="2"/>
      <c r="I18" s="2"/>
      <c r="J18" s="2"/>
      <c r="K18" s="2"/>
      <c r="L18" s="2"/>
      <c r="M18" s="2"/>
      <c r="N18" s="2"/>
    </row>
    <row r="19" customFormat="false" ht="14.45" hidden="false" customHeight="true" outlineLevel="0" collapsed="false">
      <c r="A19" s="2"/>
      <c r="B19" s="83"/>
      <c r="C19" s="94" t="s">
        <v>68</v>
      </c>
      <c r="D19" s="95"/>
      <c r="E19" s="96" t="n">
        <f aca="false">'(Rechner)'!K39</f>
        <v>0</v>
      </c>
      <c r="F19" s="96" t="n">
        <f aca="false">'(Rechner)'!S39</f>
        <v>0</v>
      </c>
      <c r="G19" s="85"/>
      <c r="H19" s="2"/>
      <c r="I19" s="2"/>
      <c r="J19" s="2"/>
      <c r="K19" s="2"/>
      <c r="L19" s="2"/>
      <c r="M19" s="2"/>
      <c r="N19" s="2"/>
    </row>
    <row r="20" customFormat="false" ht="14.45" hidden="false" customHeight="true" outlineLevel="0" collapsed="false">
      <c r="A20" s="2"/>
      <c r="B20" s="83"/>
      <c r="C20" s="94" t="s">
        <v>69</v>
      </c>
      <c r="D20" s="95"/>
      <c r="E20" s="96" t="n">
        <f aca="false">'(Rechner)'!K40</f>
        <v>0</v>
      </c>
      <c r="F20" s="96" t="n">
        <f aca="false">'(Rechner)'!S40</f>
        <v>0</v>
      </c>
      <c r="G20" s="85"/>
      <c r="H20" s="2"/>
      <c r="I20" s="2"/>
      <c r="J20" s="2"/>
      <c r="K20" s="2"/>
      <c r="L20" s="2"/>
      <c r="M20" s="2"/>
      <c r="N20" s="2"/>
    </row>
    <row r="21" customFormat="false" ht="14.45" hidden="false" customHeight="true" outlineLevel="0" collapsed="false">
      <c r="A21" s="2"/>
      <c r="B21" s="83"/>
      <c r="C21" s="94" t="s">
        <v>70</v>
      </c>
      <c r="D21" s="95"/>
      <c r="E21" s="96" t="n">
        <f aca="false">'(Rechner)'!K41</f>
        <v>0</v>
      </c>
      <c r="F21" s="96" t="n">
        <f aca="false">'(Rechner)'!S41</f>
        <v>0</v>
      </c>
      <c r="G21" s="85"/>
      <c r="H21" s="2"/>
      <c r="I21" s="2"/>
      <c r="J21" s="2"/>
      <c r="K21" s="2"/>
      <c r="L21" s="2"/>
      <c r="M21" s="2"/>
      <c r="N21" s="2"/>
    </row>
    <row r="22" customFormat="false" ht="16.45" hidden="false" customHeight="true" outlineLevel="0" collapsed="false">
      <c r="A22" s="2"/>
      <c r="B22" s="83"/>
      <c r="C22" s="97"/>
      <c r="D22" s="98"/>
      <c r="E22" s="93" t="s">
        <v>71</v>
      </c>
      <c r="F22" s="93"/>
      <c r="G22" s="85"/>
      <c r="H22" s="2"/>
      <c r="I22" s="2"/>
      <c r="J22" s="2"/>
      <c r="K22" s="2"/>
      <c r="L22" s="2"/>
      <c r="M22" s="2"/>
      <c r="N22" s="2"/>
    </row>
    <row r="23" customFormat="false" ht="14.45" hidden="false" customHeight="true" outlineLevel="0" collapsed="false">
      <c r="A23" s="2"/>
      <c r="B23" s="83"/>
      <c r="C23" s="94" t="s">
        <v>72</v>
      </c>
      <c r="D23" s="95"/>
      <c r="E23" s="96" t="n">
        <f aca="false">'(Rechner)'!K48</f>
        <v>0</v>
      </c>
      <c r="F23" s="96" t="n">
        <f aca="false">'(Rechner)'!S47</f>
        <v>0</v>
      </c>
      <c r="G23" s="99"/>
      <c r="H23" s="2"/>
      <c r="I23" s="2"/>
      <c r="J23" s="2"/>
      <c r="K23" s="2"/>
      <c r="L23" s="2"/>
      <c r="M23" s="2"/>
      <c r="N23" s="2"/>
    </row>
    <row r="24" customFormat="false" ht="13.8" hidden="false" customHeight="false" outlineLevel="0" collapsed="false">
      <c r="A24" s="2"/>
      <c r="B24" s="83"/>
      <c r="C24" s="94" t="s">
        <v>73</v>
      </c>
      <c r="D24" s="95"/>
      <c r="E24" s="100" t="n">
        <f aca="false">'(Rechner)'!K46</f>
        <v>0</v>
      </c>
      <c r="F24" s="96" t="n">
        <f aca="false">'(Rechner)'!S46</f>
        <v>0</v>
      </c>
      <c r="G24" s="85"/>
      <c r="H24" s="2"/>
      <c r="I24" s="2"/>
      <c r="J24" s="2"/>
      <c r="K24" s="2"/>
      <c r="L24" s="2"/>
      <c r="M24" s="2"/>
      <c r="N24" s="2"/>
    </row>
    <row r="25" customFormat="false" ht="13.8" hidden="false" customHeight="false" outlineLevel="0" collapsed="false">
      <c r="A25" s="2"/>
      <c r="B25" s="83"/>
      <c r="C25" s="101" t="s">
        <v>74</v>
      </c>
      <c r="D25" s="98"/>
      <c r="E25" s="102" t="n">
        <f aca="false">'(Rechner)'!K51</f>
        <v>0</v>
      </c>
      <c r="F25" s="103" t="n">
        <f aca="false">'(Rechner)'!S51</f>
        <v>0</v>
      </c>
      <c r="G25" s="85"/>
      <c r="H25" s="2"/>
      <c r="I25" s="2"/>
      <c r="J25" s="2"/>
      <c r="K25" s="2"/>
      <c r="L25" s="2"/>
      <c r="M25" s="2"/>
      <c r="N25" s="2"/>
    </row>
    <row r="26" customFormat="false" ht="14.45" hidden="false" customHeight="true" outlineLevel="0" collapsed="false">
      <c r="A26" s="2"/>
      <c r="B26" s="83"/>
      <c r="C26" s="101" t="s">
        <v>75</v>
      </c>
      <c r="D26" s="98"/>
      <c r="E26" s="104"/>
      <c r="F26" s="105" t="e">
        <f aca="false">-(1-(F25/E25))</f>
        <v>#DIV/0!</v>
      </c>
      <c r="G26" s="85"/>
      <c r="H26" s="2"/>
      <c r="I26" s="2"/>
      <c r="J26" s="2"/>
      <c r="K26" s="2"/>
      <c r="L26" s="2"/>
      <c r="M26" s="2"/>
      <c r="N26" s="2"/>
    </row>
    <row r="27" customFormat="false" ht="14.45" hidden="false" customHeight="true" outlineLevel="0" collapsed="false">
      <c r="A27" s="106"/>
      <c r="B27" s="83"/>
      <c r="C27" s="107"/>
      <c r="D27" s="108"/>
      <c r="E27" s="109"/>
      <c r="F27" s="109"/>
      <c r="G27" s="85"/>
      <c r="H27" s="2"/>
      <c r="I27" s="2"/>
      <c r="J27" s="2"/>
      <c r="K27" s="2"/>
      <c r="L27" s="2"/>
      <c r="M27" s="2"/>
      <c r="N27" s="2"/>
    </row>
    <row r="28" customFormat="false" ht="14.45" hidden="false" customHeight="true" outlineLevel="0" collapsed="false">
      <c r="A28" s="106"/>
      <c r="B28" s="83"/>
      <c r="C28" s="107"/>
      <c r="D28" s="108"/>
      <c r="E28" s="109"/>
      <c r="F28" s="109"/>
      <c r="G28" s="85"/>
      <c r="H28" s="2"/>
      <c r="I28" s="2"/>
      <c r="J28" s="2"/>
      <c r="K28" s="2"/>
      <c r="L28" s="2"/>
      <c r="M28" s="2"/>
      <c r="N28" s="2"/>
    </row>
    <row r="29" customFormat="false" ht="21.25" hidden="false" customHeight="true" outlineLevel="0" collapsed="false">
      <c r="A29" s="2"/>
      <c r="B29" s="83"/>
      <c r="C29" s="84" t="s">
        <v>76</v>
      </c>
      <c r="D29" s="84"/>
      <c r="E29" s="84"/>
      <c r="F29" s="84"/>
      <c r="G29" s="85"/>
      <c r="H29" s="2"/>
      <c r="I29" s="2"/>
      <c r="J29" s="2"/>
      <c r="K29" s="2"/>
      <c r="L29" s="2"/>
      <c r="M29" s="2"/>
      <c r="N29" s="2"/>
    </row>
    <row r="30" customFormat="false" ht="21.25" hidden="false" customHeight="true" outlineLevel="0" collapsed="false">
      <c r="A30" s="2"/>
      <c r="B30" s="83"/>
      <c r="C30" s="110" t="s">
        <v>77</v>
      </c>
      <c r="D30" s="111"/>
      <c r="E30" s="112" t="s">
        <v>78</v>
      </c>
      <c r="F30" s="113" t="n">
        <f aca="false">F25-E25</f>
        <v>0</v>
      </c>
      <c r="G30" s="85"/>
      <c r="H30" s="2"/>
      <c r="I30" s="2"/>
      <c r="J30" s="2"/>
      <c r="K30" s="2"/>
      <c r="L30" s="2"/>
      <c r="M30" s="2"/>
      <c r="N30" s="2"/>
    </row>
    <row r="31" customFormat="false" ht="21.25" hidden="false" customHeight="true" outlineLevel="0" collapsed="false">
      <c r="A31" s="2"/>
      <c r="B31" s="83"/>
      <c r="C31" s="114" t="s">
        <v>79</v>
      </c>
      <c r="D31" s="115" t="n">
        <f aca="false">'(Betriebsstoff- &amp; Anlagendaten)'!$C$91/100</f>
        <v>0.011</v>
      </c>
      <c r="E31" s="112" t="s">
        <v>80</v>
      </c>
      <c r="F31" s="116" t="n">
        <f aca="false">'(Rechner)'!S364</f>
        <v>0</v>
      </c>
      <c r="G31" s="85"/>
      <c r="H31" s="2"/>
      <c r="I31" s="2"/>
      <c r="J31" s="2"/>
      <c r="K31" s="2"/>
      <c r="L31" s="2"/>
      <c r="M31" s="2"/>
      <c r="N31" s="2"/>
    </row>
    <row r="32" customFormat="false" ht="21.25" hidden="false" customHeight="true" outlineLevel="0" collapsed="false">
      <c r="A32" s="2"/>
      <c r="B32" s="83"/>
      <c r="C32" s="117" t="s">
        <v>81</v>
      </c>
      <c r="D32" s="117"/>
      <c r="E32" s="112" t="s">
        <v>78</v>
      </c>
      <c r="F32" s="113" t="n">
        <f aca="false">'(Rechner)'!S340</f>
        <v>0</v>
      </c>
      <c r="G32" s="85"/>
      <c r="H32" s="2"/>
      <c r="I32" s="2"/>
      <c r="J32" s="2"/>
      <c r="K32" s="2"/>
      <c r="L32" s="2"/>
      <c r="M32" s="2"/>
      <c r="N32" s="2"/>
    </row>
    <row r="33" customFormat="false" ht="21.25" hidden="false" customHeight="true" outlineLevel="0" collapsed="false">
      <c r="A33" s="2"/>
      <c r="B33" s="83"/>
      <c r="C33" s="114" t="s">
        <v>79</v>
      </c>
      <c r="D33" s="115" t="n">
        <f aca="false">'(Betriebsstoff- &amp; Anlagendaten)'!$C$91/100</f>
        <v>0.011</v>
      </c>
      <c r="E33" s="112" t="s">
        <v>80</v>
      </c>
      <c r="F33" s="118" t="n">
        <f aca="false">'(Rechner)'!S363</f>
        <v>0</v>
      </c>
      <c r="G33" s="85"/>
      <c r="H33" s="2"/>
      <c r="I33" s="2"/>
      <c r="J33" s="2"/>
      <c r="K33" s="2"/>
      <c r="L33" s="2"/>
      <c r="M33" s="2"/>
      <c r="N33" s="2"/>
    </row>
    <row r="34" customFormat="false" ht="26.4" hidden="false" customHeight="true" outlineLevel="0" collapsed="false">
      <c r="A34" s="2"/>
      <c r="B34" s="119"/>
      <c r="C34" s="120"/>
      <c r="D34" s="120"/>
      <c r="E34" s="120"/>
      <c r="F34" s="120"/>
      <c r="G34" s="121"/>
      <c r="H34" s="2"/>
      <c r="I34" s="2"/>
      <c r="J34" s="2"/>
      <c r="K34" s="2"/>
      <c r="L34" s="2"/>
      <c r="M34" s="2"/>
      <c r="N34" s="2"/>
    </row>
    <row r="35" customFormat="false" ht="13.8" hidden="false" customHeight="false" outlineLevel="0" collapsed="false">
      <c r="A35" s="2"/>
      <c r="B35" s="76"/>
      <c r="C35" s="76"/>
      <c r="D35" s="76"/>
      <c r="E35" s="76"/>
      <c r="F35" s="76"/>
      <c r="G35" s="76"/>
      <c r="H35" s="2"/>
      <c r="I35" s="2"/>
      <c r="J35" s="2"/>
      <c r="K35" s="2"/>
      <c r="L35" s="2"/>
      <c r="M35" s="2"/>
      <c r="N35" s="2"/>
    </row>
    <row r="36" customFormat="false" ht="15.9" hidden="false" customHeight="true" outlineLevel="0" collapsed="false">
      <c r="A36" s="2"/>
      <c r="B36" s="76"/>
      <c r="C36" s="76"/>
      <c r="D36" s="76"/>
      <c r="E36" s="76"/>
      <c r="F36" s="76"/>
      <c r="G36" s="76"/>
      <c r="H36" s="2"/>
      <c r="I36" s="2"/>
      <c r="J36" s="2"/>
      <c r="K36" s="2"/>
      <c r="L36" s="2"/>
      <c r="M36" s="2"/>
      <c r="N36" s="2"/>
    </row>
    <row r="37" customFormat="false" ht="17.9" hidden="false" customHeight="true" outlineLevel="0" collapsed="false">
      <c r="A37" s="2"/>
      <c r="B37" s="76"/>
      <c r="C37" s="76"/>
      <c r="D37" s="76"/>
      <c r="E37" s="76"/>
      <c r="F37" s="76"/>
      <c r="G37" s="76"/>
      <c r="H37" s="2"/>
      <c r="I37" s="2"/>
      <c r="J37" s="2"/>
      <c r="K37" s="2"/>
      <c r="L37" s="2"/>
      <c r="M37" s="2"/>
      <c r="N37" s="2"/>
    </row>
    <row r="38" customFormat="false" ht="13.8" hidden="false" customHeight="false" outlineLevel="0" collapsed="false">
      <c r="A38" s="2"/>
      <c r="B38" s="78" t="s">
        <v>82</v>
      </c>
      <c r="C38" s="76"/>
      <c r="D38" s="76"/>
      <c r="E38" s="76"/>
      <c r="F38" s="76"/>
      <c r="G38" s="76"/>
      <c r="H38" s="2"/>
      <c r="I38" s="2"/>
      <c r="J38" s="2"/>
      <c r="K38" s="2"/>
      <c r="L38" s="2"/>
      <c r="M38" s="2"/>
      <c r="N38" s="2"/>
    </row>
    <row r="39" customFormat="false" ht="13.8" hidden="false" customHeight="false" outlineLevel="0" collapsed="false">
      <c r="A39" s="2"/>
      <c r="B39" s="79"/>
      <c r="C39" s="81"/>
      <c r="D39" s="81"/>
      <c r="E39" s="81"/>
      <c r="F39" s="81"/>
      <c r="G39" s="82"/>
      <c r="H39" s="2"/>
      <c r="I39" s="2"/>
      <c r="J39" s="2"/>
      <c r="K39" s="2"/>
      <c r="L39" s="2"/>
      <c r="M39" s="2"/>
      <c r="N39" s="2"/>
    </row>
    <row r="40" customFormat="false" ht="13.8" hidden="false" customHeight="false" outlineLevel="0" collapsed="false">
      <c r="A40" s="2"/>
      <c r="B40" s="83"/>
      <c r="C40" s="76"/>
      <c r="D40" s="76"/>
      <c r="E40" s="76"/>
      <c r="F40" s="76"/>
      <c r="G40" s="85"/>
      <c r="H40" s="2"/>
      <c r="I40" s="2"/>
      <c r="J40" s="2"/>
      <c r="K40" s="2"/>
      <c r="L40" s="2"/>
      <c r="M40" s="2"/>
      <c r="N40" s="2"/>
    </row>
    <row r="41" customFormat="false" ht="13.8" hidden="false" customHeight="false" outlineLevel="0" collapsed="false">
      <c r="A41" s="2"/>
      <c r="B41" s="83"/>
      <c r="C41" s="76"/>
      <c r="D41" s="76"/>
      <c r="E41" s="76"/>
      <c r="F41" s="76"/>
      <c r="G41" s="85"/>
      <c r="H41" s="2"/>
      <c r="I41" s="2"/>
      <c r="J41" s="2"/>
      <c r="K41" s="2"/>
      <c r="L41" s="2"/>
      <c r="M41" s="2"/>
      <c r="N41" s="2"/>
    </row>
    <row r="42" customFormat="false" ht="13.8" hidden="false" customHeight="false" outlineLevel="0" collapsed="false">
      <c r="A42" s="2"/>
      <c r="B42" s="83"/>
      <c r="C42" s="76"/>
      <c r="D42" s="76"/>
      <c r="E42" s="76"/>
      <c r="F42" s="76"/>
      <c r="G42" s="85"/>
      <c r="H42" s="2"/>
      <c r="I42" s="2"/>
      <c r="J42" s="2"/>
      <c r="K42" s="2"/>
      <c r="L42" s="2"/>
      <c r="M42" s="2"/>
      <c r="N42" s="2"/>
    </row>
    <row r="43" customFormat="false" ht="13.8" hidden="false" customHeight="false" outlineLevel="0" collapsed="false">
      <c r="A43" s="2"/>
      <c r="B43" s="83"/>
      <c r="C43" s="76"/>
      <c r="D43" s="76"/>
      <c r="E43" s="76"/>
      <c r="F43" s="76"/>
      <c r="G43" s="85"/>
      <c r="H43" s="2"/>
      <c r="I43" s="2"/>
      <c r="J43" s="2"/>
      <c r="K43" s="2"/>
      <c r="L43" s="2"/>
      <c r="M43" s="2"/>
      <c r="N43" s="2"/>
    </row>
    <row r="44" customFormat="false" ht="13.8" hidden="false" customHeight="false" outlineLevel="0" collapsed="false">
      <c r="A44" s="2"/>
      <c r="B44" s="83"/>
      <c r="C44" s="76"/>
      <c r="D44" s="76"/>
      <c r="E44" s="76"/>
      <c r="F44" s="76"/>
      <c r="G44" s="85"/>
      <c r="H44" s="2"/>
      <c r="I44" s="2"/>
      <c r="J44" s="2"/>
      <c r="K44" s="2"/>
      <c r="L44" s="2"/>
      <c r="M44" s="2"/>
      <c r="N44" s="2"/>
    </row>
    <row r="45" customFormat="false" ht="13.8" hidden="false" customHeight="false" outlineLevel="0" collapsed="false">
      <c r="A45" s="2"/>
      <c r="B45" s="83"/>
      <c r="C45" s="76"/>
      <c r="D45" s="76"/>
      <c r="E45" s="76"/>
      <c r="F45" s="76"/>
      <c r="G45" s="85"/>
      <c r="H45" s="2"/>
      <c r="I45" s="2"/>
      <c r="J45" s="2"/>
      <c r="K45" s="2"/>
      <c r="L45" s="2"/>
      <c r="M45" s="2"/>
      <c r="N45" s="2"/>
    </row>
    <row r="46" customFormat="false" ht="13.8" hidden="false" customHeight="false" outlineLevel="0" collapsed="false">
      <c r="A46" s="2"/>
      <c r="B46" s="83"/>
      <c r="C46" s="76"/>
      <c r="D46" s="76"/>
      <c r="E46" s="76"/>
      <c r="F46" s="76"/>
      <c r="G46" s="85"/>
      <c r="H46" s="2"/>
      <c r="I46" s="2"/>
      <c r="J46" s="2"/>
      <c r="K46" s="2"/>
      <c r="L46" s="2"/>
      <c r="M46" s="2"/>
      <c r="N46" s="2"/>
    </row>
    <row r="47" customFormat="false" ht="13.8" hidden="false" customHeight="false" outlineLevel="0" collapsed="false">
      <c r="A47" s="2"/>
      <c r="B47" s="83"/>
      <c r="C47" s="76"/>
      <c r="D47" s="76"/>
      <c r="E47" s="76"/>
      <c r="F47" s="76"/>
      <c r="G47" s="85"/>
      <c r="H47" s="2"/>
      <c r="I47" s="2"/>
      <c r="J47" s="2"/>
      <c r="K47" s="2"/>
      <c r="L47" s="2"/>
      <c r="M47" s="2"/>
      <c r="N47" s="2"/>
    </row>
    <row r="48" customFormat="false" ht="13.8" hidden="false" customHeight="false" outlineLevel="0" collapsed="false">
      <c r="A48" s="2"/>
      <c r="B48" s="83"/>
      <c r="C48" s="76"/>
      <c r="D48" s="76"/>
      <c r="E48" s="76"/>
      <c r="F48" s="76"/>
      <c r="G48" s="85"/>
      <c r="H48" s="2"/>
      <c r="I48" s="2"/>
      <c r="J48" s="2"/>
      <c r="K48" s="2"/>
      <c r="L48" s="2"/>
      <c r="M48" s="2"/>
      <c r="N48" s="2"/>
    </row>
    <row r="49" customFormat="false" ht="13.8" hidden="false" customHeight="false" outlineLevel="0" collapsed="false">
      <c r="A49" s="2"/>
      <c r="B49" s="83"/>
      <c r="C49" s="76"/>
      <c r="D49" s="76"/>
      <c r="E49" s="76"/>
      <c r="F49" s="76"/>
      <c r="G49" s="85"/>
      <c r="H49" s="2"/>
      <c r="I49" s="2"/>
      <c r="J49" s="2"/>
      <c r="K49" s="2"/>
      <c r="L49" s="2"/>
      <c r="M49" s="2"/>
      <c r="N49" s="2"/>
    </row>
    <row r="50" customFormat="false" ht="13.8" hidden="false" customHeight="false" outlineLevel="0" collapsed="false">
      <c r="A50" s="2"/>
      <c r="B50" s="83"/>
      <c r="C50" s="76"/>
      <c r="D50" s="76"/>
      <c r="E50" s="76"/>
      <c r="F50" s="76"/>
      <c r="G50" s="85"/>
      <c r="H50" s="2"/>
      <c r="I50" s="2"/>
      <c r="J50" s="2"/>
      <c r="K50" s="2"/>
      <c r="L50" s="2"/>
      <c r="M50" s="2"/>
      <c r="N50" s="2"/>
    </row>
    <row r="51" customFormat="false" ht="13.8" hidden="false" customHeight="false" outlineLevel="0" collapsed="false">
      <c r="A51" s="2"/>
      <c r="B51" s="83"/>
      <c r="C51" s="76"/>
      <c r="D51" s="76"/>
      <c r="E51" s="122" t="str">
        <f aca="false">'2. Abfrage XXL'!B5</f>
        <v>1. Ihre Bestandsanlage</v>
      </c>
      <c r="F51" s="122" t="str">
        <f aca="false">'2. Abfrage XXL'!G5</f>
        <v>2. Ihre gewünschte Neuanlage</v>
      </c>
      <c r="G51" s="123"/>
      <c r="H51" s="2"/>
      <c r="I51" s="2"/>
      <c r="J51" s="2"/>
      <c r="K51" s="2"/>
      <c r="L51" s="2"/>
      <c r="M51" s="2"/>
      <c r="N51" s="2"/>
    </row>
    <row r="52" customFormat="false" ht="13.8" hidden="false" customHeight="false" outlineLevel="0" collapsed="false">
      <c r="A52" s="2"/>
      <c r="B52" s="83"/>
      <c r="C52" s="76"/>
      <c r="D52" s="76" t="str">
        <f aca="false">C17</f>
        <v>Brennstoff bzw. Arbeitspreis</v>
      </c>
      <c r="E52" s="124" t="n">
        <f aca="false">E17</f>
        <v>0</v>
      </c>
      <c r="F52" s="124" t="n">
        <f aca="false">F17</f>
        <v>0</v>
      </c>
      <c r="G52" s="123"/>
      <c r="H52" s="2"/>
      <c r="I52" s="2"/>
      <c r="J52" s="2"/>
      <c r="K52" s="2"/>
      <c r="L52" s="2"/>
      <c r="M52" s="2"/>
      <c r="N52" s="2"/>
    </row>
    <row r="53" customFormat="false" ht="13.8" hidden="false" customHeight="false" outlineLevel="0" collapsed="false">
      <c r="A53" s="2"/>
      <c r="B53" s="83"/>
      <c r="C53" s="76"/>
      <c r="D53" s="76" t="str">
        <f aca="false">C18</f>
        <v>CO2-Steuer</v>
      </c>
      <c r="E53" s="124" t="e">
        <f aca="false">#REF!</f>
        <v>#REF!</v>
      </c>
      <c r="F53" s="124" t="n">
        <f aca="false">F18</f>
        <v>0</v>
      </c>
      <c r="G53" s="123"/>
      <c r="H53" s="2"/>
      <c r="I53" s="2"/>
      <c r="J53" s="2"/>
      <c r="K53" s="2"/>
      <c r="L53" s="2"/>
      <c r="M53" s="2"/>
      <c r="N53" s="2"/>
    </row>
    <row r="54" customFormat="false" ht="13.8" hidden="false" customHeight="false" outlineLevel="0" collapsed="false">
      <c r="A54" s="2"/>
      <c r="B54" s="83"/>
      <c r="C54" s="76"/>
      <c r="D54" s="76" t="s">
        <v>83</v>
      </c>
      <c r="E54" s="124" t="n">
        <f aca="false">E19+E20+E21</f>
        <v>0</v>
      </c>
      <c r="F54" s="124" t="n">
        <f aca="false">F19+F20+F21</f>
        <v>0</v>
      </c>
      <c r="G54" s="123"/>
      <c r="H54" s="2"/>
      <c r="I54" s="2"/>
      <c r="J54" s="2"/>
      <c r="K54" s="2"/>
      <c r="L54" s="2"/>
      <c r="M54" s="2"/>
      <c r="N54" s="2"/>
    </row>
    <row r="55" customFormat="false" ht="13.8" hidden="false" customHeight="false" outlineLevel="0" collapsed="false">
      <c r="A55" s="2"/>
      <c r="B55" s="83"/>
      <c r="C55" s="76"/>
      <c r="D55" s="76" t="s">
        <v>84</v>
      </c>
      <c r="E55" s="124" t="n">
        <f aca="false">E23/20</f>
        <v>0</v>
      </c>
      <c r="F55" s="124" t="n">
        <f aca="false">F23/20</f>
        <v>0</v>
      </c>
      <c r="G55" s="123"/>
      <c r="H55" s="2"/>
      <c r="I55" s="2"/>
      <c r="J55" s="2"/>
      <c r="K55" s="2"/>
      <c r="L55" s="2"/>
      <c r="M55" s="2"/>
      <c r="N55" s="2"/>
    </row>
    <row r="56" customFormat="false" ht="13.8" hidden="false" customHeight="false" outlineLevel="0" collapsed="false">
      <c r="A56" s="2"/>
      <c r="B56" s="83"/>
      <c r="C56" s="76"/>
      <c r="D56" s="76"/>
      <c r="E56" s="125"/>
      <c r="F56" s="125"/>
      <c r="G56" s="123"/>
      <c r="H56" s="2"/>
      <c r="I56" s="2"/>
      <c r="J56" s="2"/>
      <c r="K56" s="2"/>
      <c r="L56" s="2"/>
      <c r="M56" s="2"/>
      <c r="N56" s="2"/>
    </row>
    <row r="57" customFormat="false" ht="13.8" hidden="false" customHeight="false" outlineLevel="0" collapsed="false">
      <c r="A57" s="2"/>
      <c r="B57" s="83"/>
      <c r="C57" s="76"/>
      <c r="D57" s="76"/>
      <c r="E57" s="125"/>
      <c r="F57" s="125"/>
      <c r="G57" s="123"/>
      <c r="H57" s="2"/>
      <c r="I57" s="2"/>
      <c r="J57" s="2"/>
      <c r="K57" s="2"/>
      <c r="L57" s="2"/>
      <c r="M57" s="2"/>
      <c r="N57" s="2"/>
    </row>
    <row r="58" customFormat="false" ht="13.8" hidden="false" customHeight="false" outlineLevel="0" collapsed="false">
      <c r="A58" s="2"/>
      <c r="B58" s="83"/>
      <c r="C58" s="76"/>
      <c r="D58" s="76"/>
      <c r="E58" s="76"/>
      <c r="F58" s="76"/>
      <c r="G58" s="85"/>
      <c r="H58" s="2"/>
      <c r="I58" s="2"/>
      <c r="J58" s="2"/>
      <c r="K58" s="2"/>
      <c r="L58" s="2"/>
      <c r="M58" s="2"/>
      <c r="N58" s="2"/>
    </row>
    <row r="59" customFormat="false" ht="13.8" hidden="false" customHeight="false" outlineLevel="0" collapsed="false">
      <c r="A59" s="2"/>
      <c r="B59" s="119"/>
      <c r="C59" s="120"/>
      <c r="D59" s="120"/>
      <c r="E59" s="120"/>
      <c r="F59" s="120"/>
      <c r="G59" s="121"/>
      <c r="H59" s="2"/>
      <c r="I59" s="2"/>
      <c r="J59" s="2"/>
      <c r="K59" s="2"/>
      <c r="L59" s="2"/>
      <c r="M59" s="2"/>
      <c r="N59" s="2"/>
    </row>
    <row r="60" customFormat="false" ht="13.8" hidden="false" customHeight="false" outlineLevel="0" collapsed="false">
      <c r="A60" s="2"/>
      <c r="B60" s="76"/>
      <c r="C60" s="76"/>
      <c r="D60" s="76"/>
      <c r="E60" s="76"/>
      <c r="F60" s="76"/>
      <c r="G60" s="76"/>
      <c r="H60" s="2"/>
      <c r="I60" s="2"/>
      <c r="J60" s="2"/>
      <c r="K60" s="2"/>
      <c r="L60" s="2"/>
      <c r="M60" s="2"/>
      <c r="N60" s="2"/>
    </row>
    <row r="61" customFormat="false" ht="13.8" hidden="false" customHeight="false" outlineLevel="0" collapsed="false">
      <c r="A61" s="2"/>
      <c r="B61" s="76"/>
      <c r="C61" s="76"/>
      <c r="D61" s="76"/>
      <c r="E61" s="76"/>
      <c r="F61" s="76"/>
      <c r="G61" s="76"/>
      <c r="H61" s="2"/>
      <c r="I61" s="2"/>
      <c r="J61" s="2"/>
      <c r="K61" s="2"/>
      <c r="L61" s="2"/>
      <c r="M61" s="2"/>
      <c r="N61" s="2"/>
    </row>
    <row r="62" customFormat="false" ht="13.8" hidden="false" customHeight="false" outlineLevel="0" collapsed="false">
      <c r="A62" s="2"/>
      <c r="B62" s="78" t="s">
        <v>85</v>
      </c>
      <c r="C62" s="76"/>
      <c r="D62" s="76"/>
      <c r="E62" s="76"/>
      <c r="F62" s="76"/>
      <c r="G62" s="76"/>
      <c r="H62" s="2"/>
      <c r="I62" s="2"/>
      <c r="J62" s="2"/>
      <c r="K62" s="2"/>
      <c r="L62" s="2"/>
      <c r="M62" s="2"/>
      <c r="N62" s="2"/>
    </row>
    <row r="63" customFormat="false" ht="13.8" hidden="false" customHeight="false" outlineLevel="0" collapsed="false">
      <c r="A63" s="2"/>
      <c r="B63" s="79"/>
      <c r="C63" s="81"/>
      <c r="D63" s="81"/>
      <c r="E63" s="81"/>
      <c r="F63" s="81"/>
      <c r="G63" s="82"/>
      <c r="H63" s="2"/>
      <c r="I63" s="2"/>
      <c r="J63" s="2"/>
      <c r="K63" s="2"/>
      <c r="L63" s="2"/>
      <c r="M63" s="2"/>
      <c r="N63" s="2"/>
    </row>
    <row r="64" customFormat="false" ht="13.8" hidden="false" customHeight="false" outlineLevel="0" collapsed="false">
      <c r="A64" s="2"/>
      <c r="B64" s="83"/>
      <c r="C64" s="76"/>
      <c r="D64" s="76"/>
      <c r="E64" s="76"/>
      <c r="F64" s="76"/>
      <c r="G64" s="85"/>
      <c r="H64" s="2"/>
      <c r="I64" s="2"/>
      <c r="J64" s="2"/>
      <c r="K64" s="2"/>
      <c r="L64" s="2"/>
      <c r="M64" s="2"/>
      <c r="N64" s="2"/>
    </row>
    <row r="65" customFormat="false" ht="13.8" hidden="false" customHeight="false" outlineLevel="0" collapsed="false">
      <c r="A65" s="2"/>
      <c r="B65" s="126"/>
      <c r="C65" s="127"/>
      <c r="D65" s="127"/>
      <c r="E65" s="127"/>
      <c r="F65" s="127"/>
      <c r="G65" s="128"/>
      <c r="H65" s="2"/>
      <c r="I65" s="2"/>
      <c r="J65" s="2"/>
      <c r="K65" s="2"/>
      <c r="L65" s="2"/>
      <c r="M65" s="2"/>
      <c r="N65" s="2"/>
    </row>
    <row r="66" customFormat="false" ht="13.8" hidden="false" customHeight="false" outlineLevel="0" collapsed="false">
      <c r="A66" s="2"/>
      <c r="B66" s="126"/>
      <c r="C66" s="127"/>
      <c r="D66" s="127"/>
      <c r="E66" s="127"/>
      <c r="F66" s="127"/>
      <c r="G66" s="128"/>
      <c r="H66" s="2"/>
      <c r="I66" s="2"/>
      <c r="J66" s="2"/>
      <c r="K66" s="2"/>
      <c r="L66" s="2"/>
      <c r="M66" s="2"/>
      <c r="N66" s="2"/>
    </row>
    <row r="67" customFormat="false" ht="13.8" hidden="false" customHeight="false" outlineLevel="0" collapsed="false">
      <c r="A67" s="2"/>
      <c r="B67" s="126"/>
      <c r="C67" s="127"/>
      <c r="D67" s="127"/>
      <c r="E67" s="127"/>
      <c r="F67" s="127"/>
      <c r="G67" s="128"/>
      <c r="H67" s="2"/>
      <c r="I67" s="2"/>
      <c r="J67" s="2"/>
      <c r="K67" s="2"/>
      <c r="L67" s="2"/>
      <c r="M67" s="2"/>
      <c r="N67" s="2"/>
    </row>
    <row r="68" customFormat="false" ht="13.8" hidden="false" customHeight="false" outlineLevel="0" collapsed="false">
      <c r="A68" s="2"/>
      <c r="B68" s="126"/>
      <c r="C68" s="127"/>
      <c r="D68" s="127"/>
      <c r="E68" s="127"/>
      <c r="F68" s="127"/>
      <c r="G68" s="128"/>
      <c r="H68" s="2"/>
      <c r="I68" s="2"/>
      <c r="J68" s="2"/>
      <c r="K68" s="2"/>
      <c r="L68" s="2"/>
      <c r="M68" s="2"/>
      <c r="N68" s="2"/>
    </row>
    <row r="69" customFormat="false" ht="13.8" hidden="false" customHeight="false" outlineLevel="0" collapsed="false">
      <c r="A69" s="2"/>
      <c r="B69" s="126"/>
      <c r="C69" s="127"/>
      <c r="D69" s="127"/>
      <c r="E69" s="127"/>
      <c r="F69" s="127"/>
      <c r="G69" s="128"/>
      <c r="H69" s="2"/>
      <c r="I69" s="2"/>
      <c r="J69" s="2"/>
      <c r="K69" s="2"/>
      <c r="L69" s="2"/>
      <c r="M69" s="2"/>
      <c r="N69" s="2"/>
    </row>
    <row r="70" customFormat="false" ht="13.8" hidden="false" customHeight="false" outlineLevel="0" collapsed="false">
      <c r="A70" s="2"/>
      <c r="B70" s="126"/>
      <c r="C70" s="127"/>
      <c r="D70" s="127"/>
      <c r="E70" s="127"/>
      <c r="F70" s="127"/>
      <c r="G70" s="128"/>
      <c r="H70" s="2"/>
      <c r="I70" s="2"/>
      <c r="J70" s="2"/>
      <c r="K70" s="2"/>
      <c r="L70" s="2"/>
      <c r="M70" s="2"/>
      <c r="N70" s="2"/>
    </row>
    <row r="71" customFormat="false" ht="13.8" hidden="false" customHeight="false" outlineLevel="0" collapsed="false">
      <c r="A71" s="2"/>
      <c r="B71" s="126"/>
      <c r="C71" s="127"/>
      <c r="D71" s="127"/>
      <c r="E71" s="127"/>
      <c r="F71" s="127"/>
      <c r="G71" s="128"/>
      <c r="H71" s="2"/>
      <c r="I71" s="2"/>
      <c r="J71" s="2"/>
      <c r="K71" s="2"/>
      <c r="L71" s="2"/>
      <c r="M71" s="2"/>
      <c r="N71" s="2"/>
    </row>
    <row r="72" customFormat="false" ht="13.8" hidden="false" customHeight="false" outlineLevel="0" collapsed="false">
      <c r="A72" s="2"/>
      <c r="B72" s="126"/>
      <c r="C72" s="127"/>
      <c r="D72" s="127"/>
      <c r="E72" s="127"/>
      <c r="F72" s="127"/>
      <c r="G72" s="128"/>
      <c r="H72" s="2"/>
      <c r="I72" s="2"/>
      <c r="J72" s="2"/>
      <c r="K72" s="2"/>
      <c r="L72" s="2"/>
      <c r="M72" s="2"/>
      <c r="N72" s="2"/>
    </row>
    <row r="73" customFormat="false" ht="13.8" hidden="false" customHeight="false" outlineLevel="0" collapsed="false">
      <c r="A73" s="2"/>
      <c r="B73" s="126"/>
      <c r="C73" s="127"/>
      <c r="D73" s="127"/>
      <c r="E73" s="127"/>
      <c r="F73" s="127"/>
      <c r="G73" s="128"/>
      <c r="H73" s="2"/>
      <c r="I73" s="2"/>
      <c r="J73" s="2"/>
      <c r="K73" s="2"/>
      <c r="L73" s="2"/>
      <c r="M73" s="2"/>
      <c r="N73" s="2"/>
    </row>
    <row r="74" customFormat="false" ht="13.8" hidden="false" customHeight="false" outlineLevel="0" collapsed="false">
      <c r="A74" s="2"/>
      <c r="B74" s="126"/>
      <c r="C74" s="127"/>
      <c r="D74" s="127"/>
      <c r="E74" s="127"/>
      <c r="F74" s="127"/>
      <c r="G74" s="128"/>
      <c r="H74" s="2"/>
      <c r="I74" s="2"/>
      <c r="J74" s="2"/>
      <c r="K74" s="2"/>
      <c r="L74" s="2"/>
      <c r="M74" s="2"/>
      <c r="N74" s="2"/>
    </row>
    <row r="75" customFormat="false" ht="13.8" hidden="false" customHeight="false" outlineLevel="0" collapsed="false">
      <c r="A75" s="2"/>
      <c r="B75" s="126"/>
      <c r="C75" s="127"/>
      <c r="D75" s="127"/>
      <c r="E75" s="129" t="n">
        <f aca="false">E41</f>
        <v>0</v>
      </c>
      <c r="F75" s="130" t="n">
        <f aca="false">F41</f>
        <v>0</v>
      </c>
      <c r="G75" s="131"/>
      <c r="H75" s="2"/>
      <c r="I75" s="2"/>
      <c r="J75" s="2"/>
      <c r="K75" s="2"/>
      <c r="L75" s="2"/>
      <c r="M75" s="2"/>
      <c r="N75" s="2"/>
    </row>
    <row r="76" customFormat="false" ht="13.8" hidden="false" customHeight="false" outlineLevel="0" collapsed="false">
      <c r="A76" s="2"/>
      <c r="B76" s="126"/>
      <c r="C76" s="76"/>
      <c r="D76" s="127" t="n">
        <f aca="false">C43</f>
        <v>0</v>
      </c>
      <c r="E76" s="132" t="n">
        <f aca="false">E43</f>
        <v>0</v>
      </c>
      <c r="F76" s="132" t="n">
        <f aca="false">F43</f>
        <v>0</v>
      </c>
      <c r="G76" s="131"/>
      <c r="H76" s="2"/>
      <c r="I76" s="2"/>
      <c r="J76" s="2"/>
      <c r="K76" s="2"/>
      <c r="L76" s="2"/>
      <c r="M76" s="2"/>
      <c r="N76" s="2"/>
    </row>
    <row r="77" customFormat="false" ht="13.8" hidden="false" customHeight="false" outlineLevel="0" collapsed="false">
      <c r="A77" s="2"/>
      <c r="B77" s="126"/>
      <c r="C77" s="76"/>
      <c r="D77" s="127" t="n">
        <f aca="false">C44</f>
        <v>0</v>
      </c>
      <c r="E77" s="132" t="n">
        <f aca="false">E44</f>
        <v>0</v>
      </c>
      <c r="F77" s="132" t="n">
        <f aca="false">F44</f>
        <v>0</v>
      </c>
      <c r="G77" s="131"/>
      <c r="H77" s="2"/>
      <c r="I77" s="2"/>
      <c r="J77" s="2"/>
      <c r="K77" s="2"/>
      <c r="L77" s="2"/>
      <c r="M77" s="2"/>
      <c r="N77" s="2"/>
    </row>
    <row r="78" customFormat="false" ht="13.8" hidden="false" customHeight="false" outlineLevel="0" collapsed="false">
      <c r="A78" s="2"/>
      <c r="B78" s="126"/>
      <c r="C78" s="76"/>
      <c r="D78" s="127" t="s">
        <v>83</v>
      </c>
      <c r="E78" s="132" t="n">
        <f aca="false">E45+E46+E47</f>
        <v>0</v>
      </c>
      <c r="F78" s="132" t="n">
        <f aca="false">F45+F46+F47</f>
        <v>0</v>
      </c>
      <c r="G78" s="131"/>
      <c r="H78" s="2"/>
      <c r="I78" s="2"/>
      <c r="J78" s="2"/>
      <c r="K78" s="2"/>
      <c r="L78" s="2"/>
      <c r="M78" s="2"/>
      <c r="N78" s="2"/>
    </row>
    <row r="79" customFormat="false" ht="13.8" hidden="false" customHeight="false" outlineLevel="0" collapsed="false">
      <c r="A79" s="2"/>
      <c r="B79" s="126"/>
      <c r="C79" s="76"/>
      <c r="D79" s="127" t="s">
        <v>84</v>
      </c>
      <c r="E79" s="132" t="n">
        <f aca="false">E49/20</f>
        <v>0</v>
      </c>
      <c r="F79" s="132" t="n">
        <f aca="false">F49/20</f>
        <v>0</v>
      </c>
      <c r="G79" s="131"/>
      <c r="H79" s="2"/>
      <c r="I79" s="2"/>
      <c r="J79" s="2"/>
      <c r="K79" s="2"/>
      <c r="L79" s="2"/>
      <c r="M79" s="2"/>
      <c r="N79" s="2"/>
    </row>
    <row r="80" customFormat="false" ht="13.8" hidden="false" customHeight="false" outlineLevel="0" collapsed="false">
      <c r="A80" s="2"/>
      <c r="B80" s="126"/>
      <c r="C80" s="127"/>
      <c r="D80" s="127"/>
      <c r="E80" s="133"/>
      <c r="F80" s="133"/>
      <c r="G80" s="131"/>
      <c r="H80" s="2"/>
      <c r="I80" s="2"/>
      <c r="J80" s="2"/>
      <c r="K80" s="2"/>
      <c r="L80" s="2"/>
      <c r="M80" s="2"/>
      <c r="N80" s="2"/>
    </row>
    <row r="81" customFormat="false" ht="13.8" hidden="false" customHeight="false" outlineLevel="0" collapsed="false">
      <c r="A81" s="2"/>
      <c r="B81" s="126"/>
      <c r="C81" s="127"/>
      <c r="D81" s="127"/>
      <c r="E81" s="133"/>
      <c r="F81" s="133"/>
      <c r="G81" s="131"/>
      <c r="H81" s="2"/>
      <c r="I81" s="2"/>
      <c r="J81" s="2"/>
      <c r="K81" s="2"/>
      <c r="L81" s="2"/>
      <c r="M81" s="2"/>
      <c r="N81" s="2"/>
    </row>
    <row r="82" customFormat="false" ht="13.8" hidden="false" customHeight="false" outlineLevel="0" collapsed="false">
      <c r="A82" s="2"/>
      <c r="B82" s="126"/>
      <c r="C82" s="127"/>
      <c r="D82" s="127"/>
      <c r="E82" s="127"/>
      <c r="F82" s="127"/>
      <c r="G82" s="128"/>
      <c r="H82" s="2"/>
      <c r="I82" s="2"/>
      <c r="J82" s="2"/>
      <c r="K82" s="2"/>
      <c r="L82" s="2"/>
      <c r="M82" s="2"/>
      <c r="N82" s="2"/>
    </row>
    <row r="83" customFormat="false" ht="13.8" hidden="false" customHeight="false" outlineLevel="0" collapsed="false">
      <c r="A83" s="2"/>
      <c r="B83" s="134"/>
      <c r="C83" s="135"/>
      <c r="D83" s="135"/>
      <c r="E83" s="135"/>
      <c r="F83" s="135"/>
      <c r="G83" s="136"/>
      <c r="H83" s="2"/>
      <c r="I83" s="2"/>
      <c r="J83" s="2"/>
      <c r="K83" s="2"/>
      <c r="L83" s="2"/>
      <c r="M83" s="2"/>
      <c r="N83" s="2"/>
    </row>
    <row r="84" customFormat="false" ht="13.8" hidden="false" customHeight="false" outlineLevel="0" collapsed="false">
      <c r="A84" s="2"/>
      <c r="B84" s="76"/>
      <c r="C84" s="76"/>
      <c r="D84" s="76"/>
      <c r="E84" s="76"/>
      <c r="F84" s="76"/>
      <c r="G84" s="76"/>
      <c r="H84" s="2"/>
      <c r="I84" s="2"/>
      <c r="J84" s="2"/>
      <c r="K84" s="2"/>
      <c r="L84" s="2"/>
      <c r="M84" s="2"/>
      <c r="N84" s="2"/>
    </row>
    <row r="85" customFormat="false" ht="13.8" hidden="false" customHeight="false" outlineLevel="0" collapsed="false">
      <c r="A85" s="2"/>
      <c r="B85" s="78" t="s">
        <v>86</v>
      </c>
      <c r="D85" s="76"/>
      <c r="E85" s="76"/>
      <c r="F85" s="76"/>
      <c r="G85" s="76"/>
      <c r="H85" s="2"/>
      <c r="I85" s="2"/>
      <c r="J85" s="2"/>
      <c r="K85" s="2"/>
      <c r="L85" s="2"/>
      <c r="M85" s="2"/>
      <c r="N85" s="2"/>
    </row>
    <row r="86" customFormat="false" ht="24.1" hidden="false" customHeight="true" outlineLevel="0" collapsed="false">
      <c r="A86" s="2"/>
      <c r="B86" s="79"/>
      <c r="C86" s="80"/>
      <c r="D86" s="81"/>
      <c r="E86" s="81"/>
      <c r="F86" s="81"/>
      <c r="G86" s="82"/>
      <c r="H86" s="2"/>
      <c r="I86" s="2"/>
      <c r="J86" s="2"/>
      <c r="K86" s="2"/>
      <c r="L86" s="2"/>
      <c r="M86" s="2"/>
      <c r="N86" s="2"/>
    </row>
    <row r="87" customFormat="false" ht="33.25" hidden="false" customHeight="true" outlineLevel="0" collapsed="false">
      <c r="A87" s="2"/>
      <c r="B87" s="83"/>
      <c r="C87" s="137"/>
      <c r="D87" s="138"/>
      <c r="E87" s="139" t="s">
        <v>87</v>
      </c>
      <c r="F87" s="139" t="s">
        <v>88</v>
      </c>
      <c r="G87" s="85"/>
      <c r="H87" s="2"/>
      <c r="I87" s="2"/>
      <c r="J87" s="2"/>
      <c r="K87" s="2"/>
      <c r="L87" s="2"/>
      <c r="M87" s="2"/>
      <c r="N87" s="2"/>
    </row>
    <row r="88" customFormat="false" ht="16.05" hidden="false" customHeight="true" outlineLevel="0" collapsed="false">
      <c r="A88" s="2"/>
      <c r="B88" s="83"/>
      <c r="C88" s="140"/>
      <c r="D88" s="141"/>
      <c r="E88" s="142" t="s">
        <v>89</v>
      </c>
      <c r="F88" s="142" t="s">
        <v>89</v>
      </c>
      <c r="G88" s="85"/>
      <c r="H88" s="2"/>
      <c r="I88" s="2"/>
      <c r="J88" s="2"/>
      <c r="K88" s="2"/>
      <c r="L88" s="2"/>
      <c r="M88" s="2"/>
      <c r="N88" s="2"/>
    </row>
    <row r="89" customFormat="false" ht="16.05" hidden="false" customHeight="true" outlineLevel="0" collapsed="false">
      <c r="A89" s="2"/>
      <c r="B89" s="83"/>
      <c r="C89" s="91" t="s">
        <v>90</v>
      </c>
      <c r="D89" s="143"/>
      <c r="E89" s="96" t="n">
        <f aca="false">'(Rechner)'!AL51</f>
        <v>600</v>
      </c>
      <c r="F89" s="144" t="n">
        <f aca="false">E89-$E$25</f>
        <v>600</v>
      </c>
      <c r="G89" s="85"/>
      <c r="H89" s="2"/>
      <c r="I89" s="2"/>
      <c r="J89" s="2"/>
      <c r="K89" s="2"/>
      <c r="L89" s="2"/>
      <c r="M89" s="2"/>
      <c r="N89" s="2"/>
    </row>
    <row r="90" customFormat="false" ht="13.8" hidden="false" customHeight="false" outlineLevel="0" collapsed="false">
      <c r="A90" s="2"/>
      <c r="B90" s="83"/>
      <c r="C90" s="91" t="s">
        <v>91</v>
      </c>
      <c r="D90" s="143"/>
      <c r="E90" s="100" t="n">
        <f aca="false">'(Rechner)'!AM51</f>
        <v>516.5</v>
      </c>
      <c r="F90" s="144" t="n">
        <f aca="false">E90-$E$25</f>
        <v>516.5</v>
      </c>
      <c r="G90" s="85"/>
      <c r="H90" s="2"/>
      <c r="I90" s="2"/>
      <c r="J90" s="2"/>
      <c r="K90" s="2"/>
      <c r="L90" s="2"/>
      <c r="M90" s="2"/>
      <c r="N90" s="2"/>
    </row>
    <row r="91" customFormat="false" ht="13.8" hidden="false" customHeight="false" outlineLevel="0" collapsed="false">
      <c r="A91" s="2"/>
      <c r="B91" s="83"/>
      <c r="C91" s="91" t="s">
        <v>92</v>
      </c>
      <c r="D91" s="143"/>
      <c r="E91" s="100" t="n">
        <f aca="false">'(Rechner)'!AN51</f>
        <v>910</v>
      </c>
      <c r="F91" s="144" t="n">
        <f aca="false">E91-$E$25</f>
        <v>910</v>
      </c>
      <c r="G91" s="85"/>
      <c r="H91" s="2"/>
      <c r="I91" s="2"/>
      <c r="J91" s="2"/>
      <c r="K91" s="2"/>
      <c r="L91" s="2"/>
      <c r="M91" s="2"/>
      <c r="N91" s="2"/>
    </row>
    <row r="92" customFormat="false" ht="13.8" hidden="false" customHeight="false" outlineLevel="0" collapsed="false">
      <c r="A92" s="2"/>
      <c r="B92" s="83"/>
      <c r="C92" s="91" t="s">
        <v>93</v>
      </c>
      <c r="D92" s="143"/>
      <c r="E92" s="96" t="n">
        <f aca="false">'(Rechner)'!AO51</f>
        <v>382.5</v>
      </c>
      <c r="F92" s="144" t="n">
        <f aca="false">E92-$E$25</f>
        <v>382.5</v>
      </c>
      <c r="G92" s="85"/>
      <c r="H92" s="2"/>
      <c r="I92" s="2"/>
      <c r="J92" s="2"/>
      <c r="K92" s="2"/>
      <c r="L92" s="2"/>
      <c r="M92" s="2"/>
      <c r="N92" s="2"/>
    </row>
    <row r="93" customFormat="false" ht="13.8" hidden="false" customHeight="false" outlineLevel="0" collapsed="false">
      <c r="A93" s="2"/>
      <c r="B93" s="83"/>
      <c r="C93" s="91" t="s">
        <v>94</v>
      </c>
      <c r="D93" s="143"/>
      <c r="E93" s="96" t="n">
        <f aca="false">'(Rechner)'!AP51</f>
        <v>1765</v>
      </c>
      <c r="F93" s="144" t="n">
        <f aca="false">E93-$E$25</f>
        <v>1765</v>
      </c>
      <c r="G93" s="85"/>
      <c r="H93" s="2"/>
      <c r="I93" s="2"/>
      <c r="J93" s="2"/>
      <c r="K93" s="2"/>
      <c r="L93" s="2"/>
      <c r="M93" s="2"/>
      <c r="N93" s="2"/>
    </row>
    <row r="94" customFormat="false" ht="13.8" hidden="false" customHeight="false" outlineLevel="0" collapsed="false">
      <c r="A94" s="2"/>
      <c r="B94" s="83"/>
      <c r="C94" s="91" t="s">
        <v>95</v>
      </c>
      <c r="D94" s="143"/>
      <c r="E94" s="96" t="n">
        <f aca="false">'(Rechner)'!AQ51</f>
        <v>545</v>
      </c>
      <c r="F94" s="144" t="n">
        <f aca="false">E94-$E$25</f>
        <v>545</v>
      </c>
      <c r="G94" s="85"/>
      <c r="H94" s="2"/>
      <c r="I94" s="2"/>
      <c r="J94" s="2"/>
      <c r="K94" s="2"/>
      <c r="L94" s="2"/>
      <c r="M94" s="2"/>
      <c r="N94" s="2"/>
    </row>
    <row r="95" customFormat="false" ht="13.8" hidden="false" customHeight="false" outlineLevel="0" collapsed="false">
      <c r="A95" s="2"/>
      <c r="B95" s="83"/>
      <c r="C95" s="91" t="s">
        <v>96</v>
      </c>
      <c r="D95" s="143"/>
      <c r="E95" s="96" t="n">
        <f aca="false">'(Rechner)'!AR51</f>
        <v>3380</v>
      </c>
      <c r="F95" s="144" t="n">
        <f aca="false">E95-$E$25</f>
        <v>3380</v>
      </c>
      <c r="G95" s="85"/>
      <c r="H95" s="2"/>
      <c r="I95" s="2"/>
      <c r="J95" s="2"/>
      <c r="K95" s="2"/>
      <c r="L95" s="2"/>
      <c r="M95" s="2"/>
      <c r="N95" s="2"/>
    </row>
    <row r="96" customFormat="false" ht="13.8" hidden="false" customHeight="false" outlineLevel="0" collapsed="false">
      <c r="A96" s="2"/>
      <c r="B96" s="83"/>
      <c r="C96" s="91" t="s">
        <v>97</v>
      </c>
      <c r="D96" s="143"/>
      <c r="E96" s="96" t="n">
        <f aca="false">'(Rechner)'!AS51</f>
        <v>1830</v>
      </c>
      <c r="F96" s="144" t="n">
        <f aca="false">E96-$E$25</f>
        <v>1830</v>
      </c>
      <c r="G96" s="85"/>
      <c r="H96" s="2"/>
      <c r="I96" s="2"/>
      <c r="J96" s="2"/>
      <c r="K96" s="2"/>
      <c r="L96" s="2"/>
      <c r="M96" s="2"/>
      <c r="N96" s="2"/>
    </row>
    <row r="97" customFormat="false" ht="13.8" hidden="false" customHeight="false" outlineLevel="0" collapsed="false">
      <c r="A97" s="2"/>
      <c r="B97" s="83"/>
      <c r="C97" s="91" t="s">
        <v>98</v>
      </c>
      <c r="D97" s="143"/>
      <c r="E97" s="96" t="n">
        <f aca="false">'(Rechner)'!AT51</f>
        <v>2765</v>
      </c>
      <c r="F97" s="144" t="n">
        <f aca="false">E97-$E$25</f>
        <v>2765</v>
      </c>
      <c r="G97" s="85"/>
      <c r="H97" s="2"/>
      <c r="I97" s="2"/>
      <c r="J97" s="2"/>
      <c r="K97" s="2"/>
      <c r="L97" s="2"/>
      <c r="M97" s="2"/>
      <c r="N97" s="2"/>
    </row>
    <row r="98" customFormat="false" ht="13.8" hidden="false" customHeight="false" outlineLevel="0" collapsed="false">
      <c r="A98" s="2"/>
      <c r="B98" s="83"/>
      <c r="C98" s="91" t="s">
        <v>99</v>
      </c>
      <c r="D98" s="143"/>
      <c r="E98" s="96" t="n">
        <f aca="false">'(Rechner)'!AU51</f>
        <v>520</v>
      </c>
      <c r="F98" s="144" t="n">
        <f aca="false">E98-$E$25</f>
        <v>520</v>
      </c>
      <c r="G98" s="85"/>
      <c r="H98" s="2"/>
      <c r="I98" s="2"/>
      <c r="J98" s="2"/>
      <c r="K98" s="2"/>
      <c r="L98" s="2"/>
      <c r="M98" s="2"/>
      <c r="N98" s="2"/>
    </row>
    <row r="99" customFormat="false" ht="13.8" hidden="false" customHeight="false" outlineLevel="0" collapsed="false">
      <c r="A99" s="2"/>
      <c r="B99" s="83"/>
      <c r="C99" s="91" t="s">
        <v>100</v>
      </c>
      <c r="D99" s="143"/>
      <c r="E99" s="96" t="n">
        <f aca="false">'(Rechner)'!AT51</f>
        <v>2765</v>
      </c>
      <c r="F99" s="144" t="n">
        <f aca="false">E99-$E$25</f>
        <v>2765</v>
      </c>
      <c r="G99" s="85"/>
      <c r="H99" s="2"/>
      <c r="I99" s="2"/>
      <c r="J99" s="2"/>
      <c r="K99" s="2"/>
      <c r="L99" s="2"/>
      <c r="M99" s="2"/>
      <c r="N99" s="2"/>
    </row>
    <row r="100" customFormat="false" ht="13.8" hidden="false" customHeight="false" outlineLevel="0" collapsed="false">
      <c r="A100" s="2"/>
      <c r="B100" s="83"/>
      <c r="C100" s="91" t="s">
        <v>101</v>
      </c>
      <c r="D100" s="143"/>
      <c r="E100" s="96" t="n">
        <f aca="false">'(Rechner)'!AV51</f>
        <v>1050</v>
      </c>
      <c r="F100" s="144" t="n">
        <f aca="false">E100-$E$25</f>
        <v>1050</v>
      </c>
      <c r="G100" s="85"/>
      <c r="H100" s="2"/>
      <c r="I100" s="2"/>
      <c r="J100" s="2"/>
      <c r="K100" s="2"/>
      <c r="L100" s="2"/>
      <c r="M100" s="2"/>
      <c r="N100" s="2"/>
    </row>
    <row r="101" customFormat="false" ht="13.8" hidden="false" customHeight="false" outlineLevel="0" collapsed="false">
      <c r="A101" s="2"/>
      <c r="B101" s="83"/>
      <c r="C101" s="91" t="s">
        <v>102</v>
      </c>
      <c r="D101" s="143"/>
      <c r="E101" s="96" t="n">
        <f aca="false">'(Rechner)'!AX51</f>
        <v>1800</v>
      </c>
      <c r="F101" s="145" t="n">
        <f aca="false">E101-$E$25</f>
        <v>1800</v>
      </c>
      <c r="G101" s="85"/>
      <c r="H101" s="2"/>
      <c r="I101" s="2"/>
      <c r="J101" s="2"/>
      <c r="K101" s="2"/>
      <c r="L101" s="2"/>
      <c r="M101" s="2"/>
      <c r="N101" s="2"/>
    </row>
    <row r="102" customFormat="false" ht="22.95" hidden="false" customHeight="true" outlineLevel="0" collapsed="false">
      <c r="A102" s="2"/>
      <c r="B102" s="119"/>
      <c r="C102" s="120"/>
      <c r="D102" s="120"/>
      <c r="E102" s="120"/>
      <c r="F102" s="120"/>
      <c r="G102" s="121"/>
      <c r="H102" s="2"/>
      <c r="I102" s="2"/>
      <c r="J102" s="2"/>
      <c r="K102" s="2"/>
      <c r="L102" s="2"/>
      <c r="M102" s="2"/>
      <c r="N102" s="2"/>
    </row>
    <row r="103" customFormat="false" ht="13.8" hidden="false" customHeight="false" outlineLevel="0" collapsed="false">
      <c r="A103" s="2"/>
      <c r="B103" s="2"/>
      <c r="C103" s="76"/>
      <c r="D103" s="76"/>
      <c r="E103" s="2"/>
      <c r="F103" s="2"/>
      <c r="G103" s="2"/>
      <c r="H103" s="2"/>
      <c r="I103" s="2"/>
      <c r="J103" s="2"/>
      <c r="K103" s="2"/>
      <c r="L103" s="2"/>
      <c r="M103" s="2"/>
      <c r="N103" s="2"/>
    </row>
    <row r="104" customFormat="false" ht="13.8" hidden="false" customHeight="false" outlineLevel="0" collapsed="false">
      <c r="A104" s="2"/>
      <c r="B104" s="2"/>
      <c r="C104" s="76"/>
      <c r="D104" s="76"/>
      <c r="E104" s="2"/>
      <c r="F104" s="2"/>
      <c r="G104" s="2"/>
      <c r="H104" s="2"/>
      <c r="I104" s="2"/>
      <c r="J104" s="2"/>
      <c r="K104" s="2"/>
      <c r="L104" s="2"/>
      <c r="M104" s="2"/>
      <c r="N104" s="2"/>
    </row>
    <row r="105" customFormat="false" ht="13.8" hidden="false" customHeight="false" outlineLevel="0" collapsed="false">
      <c r="A105" s="2"/>
      <c r="B105" s="2"/>
      <c r="C105" s="76"/>
      <c r="D105" s="76"/>
      <c r="E105" s="2"/>
      <c r="F105" s="2"/>
      <c r="G105" s="2"/>
      <c r="H105" s="2"/>
      <c r="I105" s="2"/>
      <c r="J105" s="2"/>
      <c r="K105" s="2"/>
      <c r="L105" s="2"/>
      <c r="M105" s="2"/>
      <c r="N105" s="2"/>
    </row>
    <row r="106" customFormat="false" ht="13.8" hidden="false" customHeight="false" outlineLevel="0" collapsed="false">
      <c r="A106" s="2"/>
      <c r="B106" s="2"/>
      <c r="C106" s="76"/>
      <c r="D106" s="76"/>
      <c r="E106" s="2"/>
      <c r="F106" s="2"/>
      <c r="G106" s="2"/>
      <c r="H106" s="2"/>
      <c r="I106" s="2"/>
      <c r="J106" s="2"/>
      <c r="K106" s="2"/>
      <c r="L106" s="2"/>
      <c r="M106" s="2"/>
      <c r="N106" s="2"/>
    </row>
    <row r="107" customFormat="false" ht="13.8" hidden="false" customHeight="false" outlineLevel="0" collapsed="false">
      <c r="A107" s="2"/>
      <c r="B107" s="2"/>
      <c r="C107" s="76"/>
      <c r="D107" s="76"/>
      <c r="E107" s="2"/>
      <c r="F107" s="2"/>
      <c r="G107" s="2"/>
      <c r="H107" s="2"/>
      <c r="I107" s="2"/>
      <c r="J107" s="2"/>
      <c r="K107" s="2"/>
      <c r="L107" s="2"/>
      <c r="M107" s="2"/>
      <c r="N107" s="2"/>
    </row>
    <row r="108" customFormat="false" ht="13.8" hidden="false" customHeight="false" outlineLevel="0" collapsed="false">
      <c r="A108" s="2"/>
      <c r="B108" s="2"/>
      <c r="C108" s="76"/>
      <c r="D108" s="76"/>
      <c r="E108" s="2"/>
      <c r="F108" s="2"/>
      <c r="G108" s="2"/>
      <c r="H108" s="2"/>
      <c r="I108" s="2"/>
      <c r="J108" s="2"/>
      <c r="K108" s="2"/>
      <c r="L108" s="2"/>
      <c r="M108" s="2"/>
      <c r="N108" s="2"/>
    </row>
    <row r="109" customFormat="false" ht="13.8" hidden="false" customHeight="false" outlineLevel="0" collapsed="false">
      <c r="A109" s="2"/>
      <c r="B109" s="2"/>
      <c r="C109" s="76"/>
      <c r="D109" s="76"/>
      <c r="E109" s="2"/>
      <c r="F109" s="2"/>
      <c r="G109" s="2"/>
      <c r="H109" s="2"/>
      <c r="I109" s="2"/>
      <c r="J109" s="2"/>
      <c r="K109" s="2"/>
      <c r="L109" s="2"/>
      <c r="M109" s="2"/>
      <c r="N109" s="2"/>
    </row>
    <row r="110" customFormat="false" ht="13.8" hidden="false" customHeight="false" outlineLevel="0" collapsed="false">
      <c r="A110" s="2"/>
      <c r="B110" s="2"/>
      <c r="C110" s="76"/>
      <c r="D110" s="76"/>
      <c r="E110" s="2"/>
      <c r="F110" s="2"/>
      <c r="G110" s="2"/>
      <c r="H110" s="2"/>
      <c r="I110" s="2"/>
      <c r="J110" s="2"/>
      <c r="K110" s="2"/>
      <c r="L110" s="2"/>
      <c r="M110" s="2"/>
      <c r="N110" s="2"/>
    </row>
    <row r="111" customFormat="false" ht="13.8" hidden="false" customHeight="false" outlineLevel="0" collapsed="false">
      <c r="A111" s="2"/>
      <c r="B111" s="2"/>
      <c r="C111" s="76"/>
      <c r="D111" s="76"/>
      <c r="E111" s="2"/>
      <c r="F111" s="2"/>
      <c r="G111" s="2"/>
      <c r="H111" s="2"/>
      <c r="I111" s="2"/>
      <c r="J111" s="2"/>
      <c r="K111" s="2"/>
      <c r="L111" s="2"/>
      <c r="M111" s="2"/>
      <c r="N111" s="2"/>
    </row>
    <row r="112" customFormat="false" ht="13.8" hidden="false" customHeight="false" outlineLevel="0" collapsed="false">
      <c r="I112" s="2"/>
      <c r="J112" s="2"/>
      <c r="K112" s="2"/>
      <c r="L112" s="2"/>
      <c r="M112" s="2"/>
      <c r="N112" s="2"/>
    </row>
  </sheetData>
  <sheetProtection sheet="true" password="cc5a" objects="true" scenarios="true" selectLockedCells="true" selectUnlockedCells="true"/>
  <mergeCells count="6">
    <mergeCell ref="F1:G1"/>
    <mergeCell ref="C5:F5"/>
    <mergeCell ref="E15:F15"/>
    <mergeCell ref="E22:F22"/>
    <mergeCell ref="C29:F29"/>
    <mergeCell ref="C32:D32"/>
  </mergeCells>
  <conditionalFormatting sqref="F30 F89:F101 F32">
    <cfRule type="cellIs" priority="2" operator="greaterThan" aboveAverage="0" equalAverage="0" bottom="0" percent="0" rank="0" text="" dxfId="0">
      <formula>0</formula>
    </cfRule>
    <cfRule type="cellIs" priority="3" operator="lessThan" aboveAverage="0" equalAverage="0" bottom="0" percent="0" rank="0" text="" dxfId="1">
      <formula>0</formula>
    </cfRule>
    <cfRule type="cellIs" priority="4" operator="equal" aboveAverage="0" equalAverage="0" bottom="0" percent="0" rank="0" text="" dxfId="2">
      <formula>0</formula>
    </cfRule>
  </conditionalFormatting>
  <conditionalFormatting sqref="E25:F25">
    <cfRule type="colorScale" priority="5">
      <colorScale>
        <cfvo type="min" val="0"/>
        <cfvo type="percentile" val="50"/>
        <cfvo type="max" val="0"/>
        <color rgb="FF00A933"/>
        <color rgb="FFFFFF00"/>
        <color rgb="FFFF0000"/>
      </colorScale>
    </cfRule>
  </conditionalFormatting>
  <conditionalFormatting sqref="F26">
    <cfRule type="cellIs" priority="6" operator="equal" aboveAverage="0" equalAverage="0" bottom="0" percent="0" rank="0" text="" dxfId="2">
      <formula>0</formula>
    </cfRule>
    <cfRule type="cellIs" priority="7" operator="lessThan" aboveAverage="0" equalAverage="0" bottom="0" percent="0" rank="0" text="" dxfId="1">
      <formula>0</formula>
    </cfRule>
    <cfRule type="cellIs" priority="8" operator="greaterThan" aboveAverage="0" equalAverage="0" bottom="0" percent="0" rank="0" text="" dxfId="0">
      <formula>0</formula>
    </cfRule>
  </conditionalFormatting>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rowBreaks count="2" manualBreakCount="2">
    <brk id="36" man="true" max="16383" min="0"/>
    <brk id="60" man="true" max="16383" min="0"/>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92D050"/>
    <pageSetUpPr fitToPage="false"/>
  </sheetPr>
  <dimension ref="A1:AE1048576"/>
  <sheetViews>
    <sheetView showFormulas="false" showGridLines="true" showRowColHeaders="true" showZeros="true" rightToLeft="false" tabSelected="false" showOutlineSymbols="true" defaultGridColor="true" view="normal" topLeftCell="A1" colorId="64" zoomScale="95" zoomScaleNormal="95" zoomScalePageLayoutView="100" workbookViewId="0">
      <selection pane="topLeft" activeCell="H1" activeCellId="0" sqref="H1"/>
    </sheetView>
  </sheetViews>
  <sheetFormatPr defaultColWidth="11.4296875" defaultRowHeight="15" zeroHeight="false" outlineLevelRow="0" outlineLevelCol="0"/>
  <cols>
    <col collapsed="false" customWidth="true" hidden="false" outlineLevel="0" max="1" min="1" style="22" width="8.1"/>
    <col collapsed="false" customWidth="true" hidden="false" outlineLevel="0" max="2" min="2" style="22" width="4.05"/>
    <col collapsed="false" customWidth="true" hidden="false" outlineLevel="0" max="3" min="3" style="22" width="30.36"/>
    <col collapsed="false" customWidth="true" hidden="false" outlineLevel="0" max="4" min="4" style="23" width="26.32"/>
    <col collapsed="false" customWidth="true" hidden="false" outlineLevel="0" max="5" min="5" style="22" width="4.05"/>
    <col collapsed="false" customWidth="true" hidden="false" outlineLevel="0" max="6" min="6" style="22" width="2.02"/>
    <col collapsed="false" customWidth="true" hidden="false" outlineLevel="0" max="7" min="7" style="22" width="4.05"/>
    <col collapsed="false" customWidth="true" hidden="false" outlineLevel="0" max="8" min="8" style="22" width="30.36"/>
    <col collapsed="false" customWidth="true" hidden="false" outlineLevel="0" max="9" min="9" style="22" width="26.32"/>
    <col collapsed="false" customWidth="true" hidden="false" outlineLevel="0" max="10" min="10" style="22" width="4.05"/>
    <col collapsed="false" customWidth="true" hidden="false" outlineLevel="0" max="11" min="11" style="22" width="9.85"/>
    <col collapsed="false" customWidth="false" hidden="false" outlineLevel="0" max="999" min="12" style="22" width="11.43"/>
    <col collapsed="false" customWidth="false" hidden="false" outlineLevel="0" max="1000" min="1000" style="1" width="11.43"/>
    <col collapsed="false" customWidth="true" hidden="false" outlineLevel="0" max="1017" min="1001" style="1" width="9.13"/>
    <col collapsed="false" customWidth="true" hidden="false" outlineLevel="0" max="1023" min="1018" style="0" width="9.13"/>
    <col collapsed="false" customWidth="true" hidden="false" outlineLevel="0" max="1024" min="1024" style="0" width="9.14"/>
  </cols>
  <sheetData>
    <row r="1" customFormat="false" ht="56.7" hidden="false" customHeight="true" outlineLevel="0" collapsed="false">
      <c r="A1" s="24"/>
      <c r="B1" s="24"/>
      <c r="C1" s="24"/>
      <c r="D1" s="25"/>
      <c r="E1" s="26"/>
      <c r="F1" s="24"/>
      <c r="G1" s="24"/>
      <c r="H1" s="24"/>
      <c r="I1" s="24"/>
      <c r="J1" s="24"/>
      <c r="K1" s="24"/>
      <c r="L1" s="24"/>
      <c r="M1" s="24"/>
      <c r="N1" s="24"/>
      <c r="O1" s="24"/>
      <c r="P1" s="24"/>
      <c r="Q1" s="24"/>
      <c r="R1" s="24"/>
      <c r="S1" s="24"/>
      <c r="T1" s="24"/>
      <c r="U1" s="24"/>
      <c r="V1" s="24"/>
      <c r="W1" s="24"/>
      <c r="X1" s="24"/>
      <c r="Y1" s="24"/>
      <c r="Z1" s="24"/>
      <c r="AA1" s="24"/>
      <c r="AB1" s="24"/>
      <c r="AC1" s="24"/>
      <c r="AD1" s="24"/>
      <c r="AE1" s="24"/>
    </row>
    <row r="2" customFormat="false" ht="28.35" hidden="false" customHeight="true" outlineLevel="0" collapsed="false">
      <c r="A2" s="24"/>
      <c r="B2" s="27"/>
      <c r="C2" s="27"/>
      <c r="D2" s="28"/>
      <c r="E2" s="29"/>
      <c r="F2" s="24"/>
      <c r="G2" s="24"/>
      <c r="H2" s="24"/>
      <c r="I2" s="24"/>
      <c r="J2" s="24"/>
      <c r="K2" s="24"/>
      <c r="L2" s="24"/>
      <c r="M2" s="24"/>
      <c r="N2" s="24"/>
      <c r="O2" s="24"/>
      <c r="P2" s="24"/>
      <c r="Q2" s="24"/>
      <c r="R2" s="24"/>
      <c r="S2" s="24"/>
      <c r="T2" s="24"/>
      <c r="U2" s="24"/>
      <c r="V2" s="24"/>
      <c r="W2" s="24"/>
      <c r="X2" s="24"/>
      <c r="Y2" s="24"/>
      <c r="Z2" s="24"/>
      <c r="AA2" s="24"/>
      <c r="AB2" s="24"/>
      <c r="AC2" s="24"/>
      <c r="AD2" s="24"/>
      <c r="AE2" s="24"/>
    </row>
    <row r="3" customFormat="false" ht="194.8" hidden="false" customHeight="true" outlineLevel="0" collapsed="false">
      <c r="A3" s="24"/>
      <c r="B3" s="5" t="s">
        <v>103</v>
      </c>
      <c r="C3" s="5"/>
      <c r="D3" s="5"/>
      <c r="E3" s="5"/>
      <c r="F3" s="24"/>
      <c r="G3" s="5" t="s">
        <v>104</v>
      </c>
      <c r="H3" s="5"/>
      <c r="I3" s="5"/>
      <c r="J3" s="5"/>
      <c r="K3" s="146"/>
      <c r="L3" s="24"/>
      <c r="M3" s="24"/>
      <c r="N3" s="24"/>
      <c r="O3" s="24"/>
      <c r="P3" s="24"/>
      <c r="Q3" s="24"/>
      <c r="R3" s="24"/>
      <c r="S3" s="24"/>
      <c r="T3" s="24"/>
      <c r="U3" s="24"/>
      <c r="V3" s="24"/>
      <c r="W3" s="24"/>
      <c r="X3" s="24"/>
      <c r="Y3" s="24"/>
      <c r="Z3" s="24"/>
      <c r="AA3" s="24"/>
      <c r="AB3" s="24"/>
      <c r="AC3" s="24"/>
      <c r="AD3" s="24"/>
      <c r="AE3" s="24"/>
    </row>
    <row r="4" customFormat="false" ht="18.3" hidden="false" customHeight="true" outlineLevel="0" collapsed="false">
      <c r="A4" s="24"/>
      <c r="B4" s="27"/>
      <c r="C4" s="27"/>
      <c r="D4" s="28"/>
      <c r="E4" s="29"/>
      <c r="F4" s="24"/>
      <c r="G4" s="146"/>
      <c r="H4" s="146"/>
      <c r="I4" s="146"/>
      <c r="J4" s="146"/>
      <c r="K4" s="146"/>
      <c r="L4" s="24"/>
      <c r="M4" s="24"/>
      <c r="N4" s="24"/>
      <c r="O4" s="24"/>
      <c r="P4" s="24"/>
      <c r="Q4" s="24"/>
      <c r="R4" s="24"/>
      <c r="S4" s="24"/>
      <c r="T4" s="24"/>
      <c r="U4" s="24"/>
      <c r="V4" s="24"/>
      <c r="W4" s="24"/>
      <c r="X4" s="24"/>
      <c r="Y4" s="24"/>
      <c r="Z4" s="24"/>
      <c r="AA4" s="24"/>
      <c r="AB4" s="24"/>
      <c r="AC4" s="24"/>
      <c r="AD4" s="24"/>
      <c r="AE4" s="24"/>
    </row>
    <row r="5" customFormat="false" ht="27" hidden="false" customHeight="true" outlineLevel="0" collapsed="false">
      <c r="A5" s="24"/>
      <c r="B5" s="4" t="s">
        <v>36</v>
      </c>
      <c r="C5" s="27"/>
      <c r="D5" s="27"/>
      <c r="E5" s="27"/>
      <c r="F5" s="24"/>
      <c r="G5" s="4" t="s">
        <v>105</v>
      </c>
      <c r="H5" s="27"/>
      <c r="I5" s="27"/>
      <c r="J5" s="27"/>
      <c r="K5" s="27"/>
      <c r="L5" s="24"/>
      <c r="M5" s="24"/>
      <c r="N5" s="24"/>
      <c r="O5" s="24"/>
      <c r="P5" s="24"/>
      <c r="Q5" s="24"/>
      <c r="R5" s="24"/>
      <c r="S5" s="24"/>
      <c r="T5" s="24"/>
      <c r="U5" s="24"/>
      <c r="V5" s="24"/>
      <c r="W5" s="24"/>
      <c r="X5" s="24"/>
      <c r="Y5" s="24"/>
      <c r="Z5" s="24"/>
      <c r="AA5" s="24"/>
      <c r="AB5" s="24"/>
      <c r="AC5" s="24"/>
      <c r="AD5" s="24"/>
      <c r="AE5" s="24"/>
    </row>
    <row r="6" customFormat="false" ht="19" hidden="false" customHeight="true" outlineLevel="0" collapsed="false">
      <c r="A6" s="24"/>
      <c r="B6" s="31"/>
      <c r="C6" s="32"/>
      <c r="D6" s="33"/>
      <c r="E6" s="34"/>
      <c r="F6" s="24"/>
      <c r="G6" s="31"/>
      <c r="H6" s="32"/>
      <c r="I6" s="33"/>
      <c r="J6" s="34"/>
      <c r="K6" s="40"/>
      <c r="L6" s="24"/>
      <c r="M6" s="24"/>
      <c r="N6" s="24"/>
      <c r="O6" s="24"/>
      <c r="P6" s="24"/>
      <c r="Q6" s="24"/>
      <c r="R6" s="24"/>
      <c r="S6" s="24"/>
      <c r="T6" s="24"/>
      <c r="U6" s="24"/>
      <c r="V6" s="24"/>
      <c r="W6" s="24"/>
      <c r="X6" s="24"/>
      <c r="Y6" s="24"/>
      <c r="Z6" s="24"/>
      <c r="AA6" s="24"/>
      <c r="AB6" s="24"/>
      <c r="AC6" s="24"/>
      <c r="AD6" s="24"/>
      <c r="AE6" s="24"/>
    </row>
    <row r="7" customFormat="false" ht="19" hidden="false" customHeight="true" outlineLevel="0" collapsed="false">
      <c r="A7" s="24"/>
      <c r="B7" s="36" t="s">
        <v>38</v>
      </c>
      <c r="C7" s="37"/>
      <c r="D7" s="38"/>
      <c r="E7" s="39"/>
      <c r="F7" s="24"/>
      <c r="G7" s="36" t="s">
        <v>106</v>
      </c>
      <c r="H7" s="37"/>
      <c r="I7" s="38"/>
      <c r="J7" s="39"/>
      <c r="K7" s="40"/>
      <c r="L7" s="24"/>
      <c r="M7" s="24"/>
      <c r="N7" s="24"/>
      <c r="O7" s="24"/>
      <c r="P7" s="24"/>
      <c r="Q7" s="24"/>
      <c r="R7" s="24"/>
      <c r="S7" s="24"/>
      <c r="T7" s="24"/>
      <c r="U7" s="24"/>
      <c r="V7" s="24"/>
      <c r="W7" s="24"/>
      <c r="X7" s="24"/>
      <c r="Y7" s="24"/>
      <c r="Z7" s="24"/>
      <c r="AA7" s="24"/>
      <c r="AB7" s="24"/>
      <c r="AC7" s="24"/>
      <c r="AD7" s="24"/>
      <c r="AE7" s="24"/>
    </row>
    <row r="8" customFormat="false" ht="19" hidden="false" customHeight="true" outlineLevel="0" collapsed="false">
      <c r="A8" s="24"/>
      <c r="B8" s="36"/>
      <c r="C8" s="37"/>
      <c r="D8" s="38"/>
      <c r="E8" s="39"/>
      <c r="F8" s="24"/>
      <c r="G8" s="36"/>
      <c r="H8" s="37"/>
      <c r="I8" s="38"/>
      <c r="J8" s="39"/>
      <c r="K8" s="40"/>
      <c r="L8" s="24"/>
      <c r="M8" s="24"/>
      <c r="N8" s="24"/>
      <c r="O8" s="24"/>
      <c r="P8" s="24"/>
      <c r="Q8" s="24"/>
      <c r="R8" s="24"/>
      <c r="S8" s="24"/>
      <c r="T8" s="24"/>
      <c r="U8" s="24"/>
      <c r="V8" s="24"/>
      <c r="W8" s="24"/>
      <c r="X8" s="24"/>
      <c r="Y8" s="24"/>
      <c r="Z8" s="24"/>
      <c r="AA8" s="24"/>
      <c r="AB8" s="24"/>
      <c r="AC8" s="24"/>
      <c r="AD8" s="24"/>
      <c r="AE8" s="24"/>
    </row>
    <row r="9" customFormat="false" ht="16.9" hidden="false" customHeight="true" outlineLevel="0" collapsed="false">
      <c r="A9" s="24"/>
      <c r="B9" s="40"/>
      <c r="C9" s="41" t="s">
        <v>39</v>
      </c>
      <c r="D9" s="147" t="s">
        <v>40</v>
      </c>
      <c r="E9" s="43"/>
      <c r="F9" s="24"/>
      <c r="G9" s="40"/>
      <c r="H9" s="41" t="s">
        <v>39</v>
      </c>
      <c r="I9" s="147" t="s">
        <v>40</v>
      </c>
      <c r="J9" s="43"/>
      <c r="K9" s="40"/>
      <c r="L9" s="24"/>
      <c r="M9" s="24"/>
      <c r="N9" s="24"/>
      <c r="O9" s="24"/>
      <c r="P9" s="24"/>
      <c r="Q9" s="24"/>
      <c r="R9" s="24"/>
      <c r="S9" s="24"/>
      <c r="T9" s="24"/>
      <c r="U9" s="24"/>
      <c r="V9" s="24"/>
      <c r="W9" s="24"/>
      <c r="X9" s="24"/>
      <c r="Y9" s="24"/>
      <c r="Z9" s="24"/>
      <c r="AA9" s="24"/>
      <c r="AB9" s="24"/>
      <c r="AC9" s="24"/>
      <c r="AD9" s="24"/>
      <c r="AE9" s="24"/>
    </row>
    <row r="10" customFormat="false" ht="16.9" hidden="false" customHeight="true" outlineLevel="0" collapsed="false">
      <c r="A10" s="24"/>
      <c r="B10" s="40"/>
      <c r="C10" s="41" t="s">
        <v>41</v>
      </c>
      <c r="D10" s="44" t="str">
        <f aca="false">'(Rechner)'!W7</f>
        <v>-</v>
      </c>
      <c r="E10" s="43"/>
      <c r="F10" s="24"/>
      <c r="G10" s="40"/>
      <c r="H10" s="41" t="s">
        <v>41</v>
      </c>
      <c r="I10" s="44" t="str">
        <f aca="false">VLOOKUP(I9,'(Betriebsstoff- &amp; Anlagendaten)'!$B$106:$C$124,2,0)</f>
        <v>-</v>
      </c>
      <c r="J10" s="45"/>
      <c r="K10" s="148" t="str">
        <f aca="false">IF(AND(I11='(Betriebsstoff- &amp; Anlagendaten)'!C129,I9&lt;&gt;D9),"Erzeuger stimmt nicht überein!","")</f>
        <v/>
      </c>
      <c r="L10" s="24"/>
      <c r="M10" s="24"/>
      <c r="N10" s="24"/>
      <c r="O10" s="24"/>
      <c r="P10" s="24"/>
      <c r="Q10" s="24"/>
      <c r="R10" s="24"/>
      <c r="S10" s="24"/>
      <c r="T10" s="24"/>
      <c r="U10" s="24"/>
      <c r="V10" s="24"/>
      <c r="W10" s="24"/>
      <c r="X10" s="24"/>
      <c r="Y10" s="24"/>
      <c r="Z10" s="24"/>
      <c r="AA10" s="24"/>
      <c r="AB10" s="24"/>
      <c r="AC10" s="24"/>
      <c r="AD10" s="24"/>
      <c r="AE10" s="24"/>
    </row>
    <row r="11" customFormat="false" ht="17.25" hidden="false" customHeight="true" outlineLevel="0" collapsed="false">
      <c r="A11" s="24"/>
      <c r="B11" s="40"/>
      <c r="C11" s="46" t="str">
        <f aca="false">IF(D9='(Betriebsstoff- &amp; Anlagendaten)'!$B$106,"",IF(D9='(Betriebsstoff- &amp; Anlagendaten)'!$B$121,"Kollektorfläche","Verbrauch pro Jahr"))</f>
        <v/>
      </c>
      <c r="D11" s="149"/>
      <c r="E11" s="47" t="n">
        <f aca="false">VLOOKUP(D9,'(Betriebsstoff- &amp; Anlagendaten)'!B$26:D$44,3,0)</f>
        <v>0</v>
      </c>
      <c r="F11" s="24"/>
      <c r="G11" s="40"/>
      <c r="H11" s="48" t="s">
        <v>43</v>
      </c>
      <c r="I11" s="147" t="s">
        <v>44</v>
      </c>
      <c r="J11" s="43"/>
      <c r="K11" s="49" t="str">
        <f aca="false">IF(AND(I11='(Betriebsstoff- &amp; Anlagendaten)'!$B$128,I9&lt;&gt;D9),"Erzeuger stimmt nicht überein!","")</f>
        <v/>
      </c>
      <c r="L11" s="24"/>
      <c r="M11" s="24"/>
      <c r="N11" s="24"/>
      <c r="O11" s="24"/>
      <c r="P11" s="24"/>
      <c r="Q11" s="24"/>
      <c r="R11" s="24"/>
      <c r="S11" s="24"/>
      <c r="T11" s="24"/>
      <c r="U11" s="24"/>
      <c r="V11" s="24"/>
      <c r="W11" s="24"/>
      <c r="X11" s="24"/>
      <c r="Y11" s="24"/>
      <c r="Z11" s="24"/>
      <c r="AA11" s="24"/>
      <c r="AB11" s="24"/>
      <c r="AC11" s="24"/>
      <c r="AD11" s="24"/>
      <c r="AE11" s="24"/>
    </row>
    <row r="12" customFormat="false" ht="17.25" hidden="false" customHeight="true" outlineLevel="0" collapsed="false">
      <c r="A12" s="24"/>
      <c r="B12" s="40"/>
      <c r="C12" s="50" t="s">
        <v>45</v>
      </c>
      <c r="D12" s="150"/>
      <c r="E12" s="52" t="s">
        <v>46</v>
      </c>
      <c r="F12" s="24"/>
      <c r="G12" s="40"/>
      <c r="H12" s="151"/>
      <c r="I12" s="45"/>
      <c r="J12" s="45"/>
      <c r="K12" s="152" t="str">
        <f aca="false">IF('(Rechner)'!$AJ$11&gt;100,"Summe über 100%!","")</f>
        <v/>
      </c>
      <c r="L12" s="24"/>
      <c r="M12" s="24"/>
      <c r="N12" s="24"/>
      <c r="O12" s="24"/>
      <c r="P12" s="24"/>
      <c r="Q12" s="24"/>
      <c r="R12" s="24"/>
      <c r="S12" s="24"/>
      <c r="T12" s="24"/>
      <c r="U12" s="24"/>
      <c r="V12" s="24"/>
      <c r="W12" s="24"/>
      <c r="X12" s="24"/>
      <c r="Y12" s="24"/>
      <c r="Z12" s="24"/>
      <c r="AA12" s="24"/>
      <c r="AB12" s="24"/>
      <c r="AC12" s="24"/>
      <c r="AD12" s="24"/>
      <c r="AE12" s="24"/>
    </row>
    <row r="13" customFormat="false" ht="16.9" hidden="false" customHeight="true" outlineLevel="0" collapsed="false">
      <c r="A13" s="24"/>
      <c r="B13" s="40"/>
      <c r="C13" s="41" t="s">
        <v>49</v>
      </c>
      <c r="D13" s="150"/>
      <c r="E13" s="43"/>
      <c r="F13" s="24"/>
      <c r="G13" s="40"/>
      <c r="H13" s="153"/>
      <c r="I13" s="45"/>
      <c r="J13" s="43"/>
      <c r="K13" s="154"/>
      <c r="L13" s="24"/>
      <c r="M13" s="24"/>
      <c r="N13" s="24"/>
      <c r="O13" s="24"/>
      <c r="P13" s="24"/>
      <c r="Q13" s="24"/>
      <c r="R13" s="24"/>
      <c r="S13" s="24"/>
      <c r="T13" s="24"/>
      <c r="U13" s="24"/>
      <c r="V13" s="24"/>
      <c r="W13" s="24"/>
      <c r="X13" s="24"/>
      <c r="Y13" s="24"/>
      <c r="Z13" s="24"/>
      <c r="AA13" s="24"/>
      <c r="AB13" s="24"/>
      <c r="AC13" s="24"/>
      <c r="AD13" s="24"/>
      <c r="AE13" s="24"/>
    </row>
    <row r="14" customFormat="false" ht="16.9" hidden="false" customHeight="true" outlineLevel="0" collapsed="false">
      <c r="A14" s="24"/>
      <c r="B14" s="40"/>
      <c r="C14" s="41" t="s">
        <v>51</v>
      </c>
      <c r="D14" s="55" t="n">
        <f aca="false">'(Rechner)'!W30</f>
        <v>0</v>
      </c>
      <c r="E14" s="43" t="s">
        <v>48</v>
      </c>
      <c r="F14" s="24"/>
      <c r="G14" s="40"/>
      <c r="H14" s="41" t="s">
        <v>47</v>
      </c>
      <c r="I14" s="149"/>
      <c r="J14" s="47" t="s">
        <v>48</v>
      </c>
      <c r="K14" s="53" t="str">
        <f aca="false">IF('(Rechner)'!$AJ$11&gt;100,"Summe über 100%!",IF(AND(I11=D11,I14&gt;D16),"Kann nicht größer als bisher sein!",""))</f>
        <v/>
      </c>
      <c r="L14" s="24"/>
      <c r="M14" s="24"/>
      <c r="N14" s="24"/>
      <c r="O14" s="24"/>
      <c r="P14" s="24"/>
      <c r="Q14" s="24"/>
      <c r="R14" s="24"/>
      <c r="S14" s="24"/>
      <c r="T14" s="24"/>
      <c r="U14" s="24"/>
      <c r="V14" s="24"/>
      <c r="W14" s="24"/>
      <c r="X14" s="24"/>
      <c r="Y14" s="24"/>
      <c r="Z14" s="24"/>
      <c r="AA14" s="24"/>
      <c r="AB14" s="24"/>
      <c r="AC14" s="24"/>
      <c r="AD14" s="24"/>
      <c r="AE14" s="24"/>
    </row>
    <row r="15" customFormat="false" ht="16.9" hidden="false" customHeight="true" outlineLevel="0" collapsed="false">
      <c r="A15" s="24"/>
      <c r="B15" s="40"/>
      <c r="C15" s="153"/>
      <c r="D15" s="155"/>
      <c r="E15" s="43"/>
      <c r="F15" s="24"/>
      <c r="G15" s="40"/>
      <c r="H15" s="156"/>
      <c r="I15" s="156"/>
      <c r="J15" s="45"/>
      <c r="K15" s="154"/>
      <c r="L15" s="24"/>
      <c r="M15" s="24"/>
      <c r="N15" s="24"/>
      <c r="O15" s="24"/>
      <c r="P15" s="24"/>
      <c r="Q15" s="24"/>
      <c r="R15" s="24"/>
      <c r="S15" s="24"/>
      <c r="T15" s="24"/>
      <c r="U15" s="24"/>
      <c r="V15" s="24"/>
      <c r="W15" s="24"/>
      <c r="X15" s="24"/>
      <c r="Y15" s="24"/>
      <c r="Z15" s="24"/>
      <c r="AA15" s="24"/>
      <c r="AB15" s="24"/>
      <c r="AC15" s="24"/>
      <c r="AD15" s="24"/>
      <c r="AE15" s="24"/>
    </row>
    <row r="16" customFormat="false" ht="15" hidden="false" customHeight="false" outlineLevel="0" collapsed="false">
      <c r="A16" s="24"/>
      <c r="B16" s="40"/>
      <c r="C16" s="40" t="s">
        <v>107</v>
      </c>
      <c r="D16" s="157"/>
      <c r="E16" s="43"/>
      <c r="F16" s="24"/>
      <c r="G16" s="40"/>
      <c r="H16" s="57" t="s">
        <v>107</v>
      </c>
      <c r="I16" s="158"/>
      <c r="J16" s="159"/>
      <c r="K16" s="160"/>
      <c r="L16" s="24"/>
      <c r="M16" s="24"/>
      <c r="N16" s="24"/>
      <c r="O16" s="24"/>
      <c r="P16" s="24"/>
      <c r="Q16" s="24"/>
      <c r="R16" s="24"/>
      <c r="S16" s="24"/>
      <c r="T16" s="24"/>
      <c r="U16" s="24"/>
      <c r="V16" s="24"/>
      <c r="W16" s="24"/>
      <c r="X16" s="24"/>
      <c r="Y16" s="24"/>
      <c r="Z16" s="24"/>
      <c r="AA16" s="24"/>
      <c r="AB16" s="24"/>
      <c r="AC16" s="24"/>
      <c r="AD16" s="24"/>
      <c r="AE16" s="24"/>
    </row>
    <row r="17" customFormat="false" ht="15" hidden="false" customHeight="false" outlineLevel="0" collapsed="false">
      <c r="A17" s="24"/>
      <c r="B17" s="40"/>
      <c r="C17" s="41" t="s">
        <v>108</v>
      </c>
      <c r="D17" s="150"/>
      <c r="E17" s="47" t="s">
        <v>48</v>
      </c>
      <c r="F17" s="24"/>
      <c r="G17" s="151"/>
      <c r="H17" s="41" t="s">
        <v>108</v>
      </c>
      <c r="I17" s="161"/>
      <c r="J17" s="162" t="s">
        <v>48</v>
      </c>
      <c r="K17" s="151"/>
      <c r="L17" s="24"/>
      <c r="M17" s="24"/>
      <c r="N17" s="24"/>
      <c r="O17" s="24"/>
      <c r="P17" s="24"/>
      <c r="Q17" s="24"/>
      <c r="R17" s="24"/>
      <c r="S17" s="24"/>
      <c r="T17" s="24"/>
      <c r="U17" s="24"/>
      <c r="V17" s="24"/>
      <c r="W17" s="24"/>
      <c r="X17" s="24"/>
      <c r="Y17" s="24"/>
      <c r="Z17" s="24"/>
      <c r="AA17" s="24"/>
      <c r="AB17" s="24"/>
      <c r="AC17" s="24"/>
      <c r="AD17" s="24"/>
      <c r="AE17" s="24"/>
    </row>
    <row r="18" customFormat="false" ht="15" hidden="false" customHeight="false" outlineLevel="0" collapsed="false">
      <c r="A18" s="24"/>
      <c r="B18" s="40"/>
      <c r="C18" s="41" t="s">
        <v>109</v>
      </c>
      <c r="D18" s="150"/>
      <c r="E18" s="47" t="s">
        <v>110</v>
      </c>
      <c r="F18" s="24"/>
      <c r="G18" s="151"/>
      <c r="H18" s="41" t="s">
        <v>109</v>
      </c>
      <c r="I18" s="161"/>
      <c r="J18" s="162" t="s">
        <v>110</v>
      </c>
      <c r="K18" s="151"/>
      <c r="L18" s="24"/>
      <c r="M18" s="24"/>
      <c r="N18" s="24"/>
      <c r="O18" s="24"/>
      <c r="P18" s="24"/>
      <c r="Q18" s="24"/>
      <c r="R18" s="24"/>
      <c r="S18" s="24"/>
      <c r="T18" s="24"/>
      <c r="U18" s="24"/>
      <c r="V18" s="24"/>
      <c r="W18" s="24"/>
      <c r="X18" s="24"/>
      <c r="Y18" s="24"/>
      <c r="Z18" s="24"/>
      <c r="AA18" s="24"/>
      <c r="AB18" s="24"/>
      <c r="AC18" s="24"/>
      <c r="AD18" s="24"/>
      <c r="AE18" s="24"/>
    </row>
    <row r="19" customFormat="false" ht="15" hidden="false" customHeight="false" outlineLevel="0" collapsed="false">
      <c r="A19" s="24"/>
      <c r="B19" s="40"/>
      <c r="C19" s="41" t="s">
        <v>111</v>
      </c>
      <c r="D19" s="150"/>
      <c r="E19" s="47" t="s">
        <v>110</v>
      </c>
      <c r="F19" s="24"/>
      <c r="G19" s="151"/>
      <c r="H19" s="41" t="s">
        <v>111</v>
      </c>
      <c r="I19" s="161"/>
      <c r="J19" s="162" t="s">
        <v>110</v>
      </c>
      <c r="K19" s="151"/>
      <c r="L19" s="24"/>
      <c r="M19" s="24"/>
      <c r="N19" s="24"/>
      <c r="O19" s="24"/>
      <c r="P19" s="24"/>
      <c r="Q19" s="24"/>
      <c r="R19" s="24"/>
      <c r="S19" s="24"/>
      <c r="T19" s="24"/>
      <c r="U19" s="24"/>
      <c r="V19" s="24"/>
      <c r="W19" s="24"/>
      <c r="X19" s="24"/>
      <c r="Y19" s="24"/>
      <c r="Z19" s="24"/>
      <c r="AA19" s="24"/>
      <c r="AB19" s="24"/>
      <c r="AC19" s="24"/>
      <c r="AD19" s="24"/>
      <c r="AE19" s="24"/>
    </row>
    <row r="20" customFormat="false" ht="15" hidden="false" customHeight="false" outlineLevel="0" collapsed="false">
      <c r="A20" s="24"/>
      <c r="B20" s="40"/>
      <c r="C20" s="41" t="s">
        <v>69</v>
      </c>
      <c r="D20" s="150"/>
      <c r="E20" s="47" t="s">
        <v>110</v>
      </c>
      <c r="F20" s="24"/>
      <c r="G20" s="151"/>
      <c r="H20" s="41" t="s">
        <v>69</v>
      </c>
      <c r="I20" s="161"/>
      <c r="J20" s="162" t="s">
        <v>110</v>
      </c>
      <c r="K20" s="151"/>
      <c r="L20" s="24"/>
      <c r="M20" s="24"/>
      <c r="N20" s="24"/>
      <c r="O20" s="24"/>
      <c r="P20" s="24"/>
      <c r="Q20" s="24"/>
      <c r="R20" s="24"/>
      <c r="S20" s="24"/>
      <c r="T20" s="24"/>
      <c r="U20" s="24"/>
      <c r="V20" s="24"/>
      <c r="W20" s="24"/>
      <c r="X20" s="24"/>
      <c r="Y20" s="24"/>
      <c r="Z20" s="24"/>
      <c r="AA20" s="24"/>
      <c r="AB20" s="24"/>
      <c r="AC20" s="24"/>
      <c r="AD20" s="24"/>
      <c r="AE20" s="24"/>
    </row>
    <row r="21" customFormat="false" ht="15" hidden="false" customHeight="false" outlineLevel="0" collapsed="false">
      <c r="A21" s="24"/>
      <c r="B21" s="40"/>
      <c r="C21" s="41" t="s">
        <v>112</v>
      </c>
      <c r="D21" s="150"/>
      <c r="E21" s="47" t="s">
        <v>110</v>
      </c>
      <c r="F21" s="24"/>
      <c r="G21" s="151"/>
      <c r="H21" s="41" t="s">
        <v>112</v>
      </c>
      <c r="I21" s="161"/>
      <c r="J21" s="162" t="s">
        <v>110</v>
      </c>
      <c r="K21" s="151"/>
      <c r="L21" s="24"/>
      <c r="M21" s="24"/>
      <c r="N21" s="24"/>
      <c r="O21" s="24"/>
      <c r="P21" s="24"/>
      <c r="Q21" s="24"/>
      <c r="R21" s="24"/>
      <c r="S21" s="24"/>
      <c r="T21" s="24"/>
      <c r="U21" s="24"/>
      <c r="V21" s="24"/>
      <c r="W21" s="24"/>
      <c r="X21" s="24"/>
      <c r="Y21" s="24"/>
      <c r="Z21" s="24"/>
      <c r="AA21" s="24"/>
      <c r="AB21" s="24"/>
      <c r="AC21" s="24"/>
      <c r="AD21" s="24"/>
      <c r="AE21" s="24"/>
    </row>
    <row r="22" customFormat="false" ht="15" hidden="false" customHeight="false" outlineLevel="0" collapsed="false">
      <c r="A22" s="24"/>
      <c r="B22" s="40"/>
      <c r="C22" s="41" t="s">
        <v>113</v>
      </c>
      <c r="D22" s="150"/>
      <c r="E22" s="47" t="s">
        <v>53</v>
      </c>
      <c r="F22" s="24"/>
      <c r="G22" s="151"/>
      <c r="H22" s="41" t="s">
        <v>52</v>
      </c>
      <c r="I22" s="161"/>
      <c r="J22" s="162" t="s">
        <v>53</v>
      </c>
      <c r="K22" s="151"/>
      <c r="L22" s="24"/>
      <c r="M22" s="24"/>
      <c r="N22" s="24"/>
      <c r="O22" s="24"/>
      <c r="P22" s="24"/>
      <c r="Q22" s="24"/>
      <c r="R22" s="24"/>
      <c r="S22" s="24"/>
      <c r="T22" s="24"/>
      <c r="U22" s="24"/>
      <c r="V22" s="24"/>
      <c r="W22" s="24"/>
      <c r="X22" s="24"/>
      <c r="Y22" s="24"/>
      <c r="Z22" s="24"/>
      <c r="AA22" s="24"/>
      <c r="AB22" s="24"/>
      <c r="AC22" s="24"/>
      <c r="AD22" s="24"/>
      <c r="AE22" s="24"/>
    </row>
    <row r="23" customFormat="false" ht="15" hidden="false" customHeight="false" outlineLevel="0" collapsed="false">
      <c r="A23" s="24"/>
      <c r="B23" s="40"/>
      <c r="C23" s="151"/>
      <c r="D23" s="45"/>
      <c r="E23" s="163"/>
      <c r="F23" s="24"/>
      <c r="G23" s="151"/>
      <c r="H23" s="41" t="s">
        <v>114</v>
      </c>
      <c r="I23" s="161"/>
      <c r="J23" s="162" t="s">
        <v>53</v>
      </c>
      <c r="K23" s="151"/>
      <c r="L23" s="24"/>
      <c r="M23" s="24"/>
      <c r="N23" s="24"/>
      <c r="O23" s="24"/>
      <c r="P23" s="24"/>
      <c r="Q23" s="24"/>
      <c r="R23" s="24"/>
      <c r="S23" s="24"/>
      <c r="T23" s="24"/>
      <c r="U23" s="24"/>
      <c r="V23" s="24"/>
      <c r="W23" s="24"/>
      <c r="X23" s="24"/>
      <c r="Y23" s="24"/>
      <c r="Z23" s="24"/>
      <c r="AA23" s="24"/>
      <c r="AB23" s="24"/>
      <c r="AC23" s="24"/>
      <c r="AD23" s="24"/>
      <c r="AE23" s="24"/>
    </row>
    <row r="24" customFormat="false" ht="15" hidden="false" customHeight="false" outlineLevel="0" collapsed="false">
      <c r="A24" s="24"/>
      <c r="B24" s="40"/>
      <c r="C24" s="41" t="str">
        <f aca="false">"PV-Anteil (Standard "&amp;'(Betriebsstoff- &amp; Anlagendaten)'!$C$103 &amp;"%)"</f>
        <v>PV-Anteil (Standard 25%)</v>
      </c>
      <c r="D24" s="150"/>
      <c r="E24" s="47" t="s">
        <v>48</v>
      </c>
      <c r="F24" s="24"/>
      <c r="G24" s="151"/>
      <c r="H24" s="41" t="str">
        <f aca="false">"PV-Anteil (Standard "&amp;'(Betriebsstoff- &amp; Anlagendaten)'!$C$103 &amp;"%)"</f>
        <v>PV-Anteil (Standard 25%)</v>
      </c>
      <c r="I24" s="161"/>
      <c r="J24" s="162" t="s">
        <v>48</v>
      </c>
      <c r="K24" s="151"/>
      <c r="L24" s="24"/>
      <c r="M24" s="24"/>
      <c r="N24" s="24"/>
      <c r="O24" s="24"/>
      <c r="P24" s="24"/>
      <c r="Q24" s="24"/>
      <c r="R24" s="24"/>
      <c r="S24" s="24"/>
      <c r="T24" s="24"/>
      <c r="U24" s="24"/>
      <c r="V24" s="24"/>
      <c r="W24" s="24"/>
      <c r="X24" s="24"/>
      <c r="Y24" s="24"/>
      <c r="Z24" s="24"/>
      <c r="AA24" s="24"/>
      <c r="AB24" s="24"/>
      <c r="AC24" s="24"/>
      <c r="AD24" s="24"/>
      <c r="AE24" s="24"/>
    </row>
    <row r="25" customFormat="false" ht="15" hidden="false" customHeight="false" outlineLevel="0" collapsed="false">
      <c r="A25" s="24"/>
      <c r="B25" s="40"/>
      <c r="C25" s="57"/>
      <c r="D25" s="164"/>
      <c r="E25" s="165"/>
      <c r="F25" s="24"/>
      <c r="G25" s="151"/>
      <c r="H25" s="37"/>
      <c r="I25" s="37"/>
      <c r="J25" s="45"/>
      <c r="K25" s="151"/>
      <c r="L25" s="24"/>
      <c r="M25" s="24"/>
      <c r="N25" s="24"/>
      <c r="O25" s="24"/>
      <c r="P25" s="24"/>
      <c r="Q25" s="24"/>
      <c r="R25" s="24"/>
      <c r="S25" s="24"/>
      <c r="T25" s="24"/>
      <c r="U25" s="24"/>
      <c r="V25" s="24"/>
      <c r="W25" s="24"/>
      <c r="X25" s="24"/>
      <c r="Y25" s="24"/>
      <c r="Z25" s="24"/>
      <c r="AA25" s="24"/>
      <c r="AB25" s="24"/>
      <c r="AC25" s="24"/>
      <c r="AD25" s="24"/>
      <c r="AE25" s="24"/>
    </row>
    <row r="26" customFormat="false" ht="15" hidden="false" customHeight="false" outlineLevel="0" collapsed="false">
      <c r="A26" s="24"/>
      <c r="B26" s="31"/>
      <c r="C26" s="32"/>
      <c r="D26" s="166"/>
      <c r="E26" s="167"/>
      <c r="F26" s="24"/>
      <c r="G26" s="31"/>
      <c r="H26" s="32"/>
      <c r="I26" s="166"/>
      <c r="J26" s="167"/>
      <c r="K26" s="160"/>
      <c r="L26" s="24"/>
      <c r="M26" s="24"/>
      <c r="N26" s="24"/>
      <c r="O26" s="24"/>
      <c r="P26" s="24"/>
      <c r="Q26" s="24"/>
      <c r="R26" s="24"/>
      <c r="S26" s="24"/>
      <c r="T26" s="24"/>
      <c r="U26" s="24"/>
      <c r="V26" s="24"/>
      <c r="W26" s="24"/>
      <c r="X26" s="24"/>
      <c r="Y26" s="24"/>
      <c r="Z26" s="24"/>
      <c r="AA26" s="24"/>
      <c r="AB26" s="24"/>
      <c r="AC26" s="24"/>
      <c r="AD26" s="24"/>
      <c r="AE26" s="24"/>
    </row>
    <row r="27" customFormat="false" ht="15" hidden="false" customHeight="false" outlineLevel="0" collapsed="false">
      <c r="A27" s="24"/>
      <c r="B27" s="36" t="s">
        <v>115</v>
      </c>
      <c r="C27" s="62"/>
      <c r="D27" s="38"/>
      <c r="E27" s="39"/>
      <c r="F27" s="24"/>
      <c r="G27" s="36" t="s">
        <v>116</v>
      </c>
      <c r="H27" s="37"/>
      <c r="I27" s="38"/>
      <c r="J27" s="39"/>
      <c r="K27" s="160"/>
      <c r="L27" s="24"/>
      <c r="M27" s="168"/>
      <c r="N27" s="24"/>
      <c r="O27" s="24"/>
      <c r="P27" s="24"/>
      <c r="Q27" s="24"/>
      <c r="R27" s="24"/>
      <c r="S27" s="24"/>
      <c r="T27" s="24"/>
      <c r="U27" s="24"/>
      <c r="V27" s="24"/>
      <c r="W27" s="24"/>
      <c r="X27" s="24"/>
      <c r="Y27" s="24"/>
      <c r="Z27" s="24"/>
      <c r="AA27" s="24"/>
      <c r="AB27" s="24"/>
      <c r="AC27" s="24"/>
      <c r="AD27" s="24"/>
      <c r="AE27" s="24"/>
    </row>
    <row r="28" customFormat="false" ht="15" hidden="false" customHeight="false" outlineLevel="0" collapsed="false">
      <c r="A28" s="24"/>
      <c r="B28" s="36"/>
      <c r="C28" s="62"/>
      <c r="D28" s="38"/>
      <c r="E28" s="39"/>
      <c r="F28" s="24"/>
      <c r="G28" s="36"/>
      <c r="H28" s="37"/>
      <c r="I28" s="38"/>
      <c r="J28" s="39"/>
      <c r="K28" s="160"/>
      <c r="L28" s="24"/>
      <c r="M28" s="24"/>
      <c r="N28" s="24"/>
      <c r="O28" s="24"/>
      <c r="P28" s="24"/>
      <c r="Q28" s="24"/>
      <c r="R28" s="24"/>
      <c r="S28" s="24"/>
      <c r="T28" s="24"/>
      <c r="U28" s="24"/>
      <c r="V28" s="24"/>
      <c r="W28" s="24"/>
      <c r="X28" s="24"/>
      <c r="Y28" s="24"/>
      <c r="Z28" s="24"/>
      <c r="AA28" s="24"/>
      <c r="AB28" s="24"/>
      <c r="AC28" s="24"/>
      <c r="AD28" s="24"/>
      <c r="AE28" s="24"/>
    </row>
    <row r="29" customFormat="false" ht="15" hidden="false" customHeight="false" outlineLevel="0" collapsed="false">
      <c r="A29" s="24"/>
      <c r="B29" s="40"/>
      <c r="C29" s="41" t="s">
        <v>39</v>
      </c>
      <c r="D29" s="147" t="s">
        <v>40</v>
      </c>
      <c r="E29" s="43"/>
      <c r="F29" s="24"/>
      <c r="G29" s="40"/>
      <c r="H29" s="41" t="s">
        <v>39</v>
      </c>
      <c r="I29" s="147" t="s">
        <v>40</v>
      </c>
      <c r="J29" s="43"/>
      <c r="K29" s="40"/>
      <c r="L29" s="24"/>
      <c r="M29" s="24"/>
      <c r="N29" s="24"/>
      <c r="O29" s="24"/>
      <c r="P29" s="24"/>
      <c r="Q29" s="24"/>
      <c r="R29" s="24"/>
      <c r="S29" s="24"/>
      <c r="T29" s="24"/>
      <c r="U29" s="24"/>
      <c r="V29" s="24"/>
      <c r="W29" s="24"/>
      <c r="X29" s="24"/>
      <c r="Y29" s="24"/>
      <c r="Z29" s="24"/>
      <c r="AA29" s="24"/>
      <c r="AB29" s="24"/>
      <c r="AC29" s="24"/>
      <c r="AD29" s="24"/>
      <c r="AE29" s="24"/>
    </row>
    <row r="30" customFormat="false" ht="15" hidden="false" customHeight="false" outlineLevel="0" collapsed="false">
      <c r="A30" s="24"/>
      <c r="B30" s="40"/>
      <c r="C30" s="41" t="s">
        <v>41</v>
      </c>
      <c r="D30" s="44" t="str">
        <f aca="false">'(Rechner)'!X7</f>
        <v>-</v>
      </c>
      <c r="E30" s="43"/>
      <c r="F30" s="24"/>
      <c r="G30" s="40"/>
      <c r="H30" s="41" t="s">
        <v>41</v>
      </c>
      <c r="I30" s="44" t="str">
        <f aca="false">VLOOKUP(I29,'(Betriebsstoff- &amp; Anlagendaten)'!$B$106:$C$124,2,0)</f>
        <v>-</v>
      </c>
      <c r="J30" s="45"/>
      <c r="K30" s="148" t="str">
        <f aca="false">IF(AND(I31='(Betriebsstoff- &amp; Anlagendaten)'!C147,I29&lt;&gt;D29),"Erzeuger stimmt nicht überein!","")</f>
        <v/>
      </c>
      <c r="L30" s="24"/>
      <c r="M30" s="24"/>
      <c r="N30" s="24"/>
      <c r="O30" s="24"/>
      <c r="P30" s="24"/>
      <c r="Q30" s="24"/>
      <c r="R30" s="24"/>
      <c r="S30" s="24"/>
      <c r="T30" s="24"/>
      <c r="U30" s="24"/>
      <c r="V30" s="24"/>
      <c r="W30" s="24"/>
      <c r="X30" s="24"/>
      <c r="Y30" s="24"/>
      <c r="Z30" s="24"/>
      <c r="AA30" s="24"/>
      <c r="AB30" s="24"/>
      <c r="AC30" s="24"/>
      <c r="AD30" s="24"/>
      <c r="AE30" s="24"/>
    </row>
    <row r="31" customFormat="false" ht="15" hidden="false" customHeight="false" outlineLevel="0" collapsed="false">
      <c r="A31" s="24"/>
      <c r="B31" s="40"/>
      <c r="C31" s="46" t="str">
        <f aca="false">IF(D29='(Betriebsstoff- &amp; Anlagendaten)'!$B$106,"",IF(D29='(Betriebsstoff- &amp; Anlagendaten)'!$B$121,"Kollektorfläche","Verbrauch pro Jahr"))</f>
        <v/>
      </c>
      <c r="D31" s="149"/>
      <c r="E31" s="47" t="n">
        <f aca="false">VLOOKUP(D30,'(Betriebsstoff- &amp; Anlagendaten)'!C$26:J$41,2,0)</f>
        <v>0</v>
      </c>
      <c r="F31" s="24"/>
      <c r="G31" s="40"/>
      <c r="H31" s="48" t="s">
        <v>43</v>
      </c>
      <c r="I31" s="147" t="s">
        <v>44</v>
      </c>
      <c r="J31" s="43"/>
      <c r="K31" s="49" t="str">
        <f aca="false">IF(AND(I31='(Betriebsstoff- &amp; Anlagendaten)'!$B$128,I29&lt;&gt;D29),"Erzeuger stimmt nicht überein!","")</f>
        <v/>
      </c>
      <c r="L31" s="24"/>
      <c r="M31" s="24"/>
      <c r="N31" s="24"/>
      <c r="O31" s="24"/>
      <c r="P31" s="24"/>
      <c r="Q31" s="24"/>
      <c r="R31" s="24"/>
      <c r="S31" s="24"/>
      <c r="T31" s="24"/>
      <c r="U31" s="24"/>
      <c r="V31" s="24"/>
      <c r="W31" s="24"/>
      <c r="X31" s="24"/>
      <c r="Y31" s="24"/>
      <c r="Z31" s="24"/>
      <c r="AA31" s="24"/>
      <c r="AB31" s="24"/>
      <c r="AC31" s="24"/>
      <c r="AD31" s="24"/>
      <c r="AE31" s="24"/>
    </row>
    <row r="32" customFormat="false" ht="15" hidden="false" customHeight="false" outlineLevel="0" collapsed="false">
      <c r="A32" s="24"/>
      <c r="B32" s="40"/>
      <c r="C32" s="50" t="s">
        <v>45</v>
      </c>
      <c r="D32" s="150"/>
      <c r="E32" s="52" t="s">
        <v>46</v>
      </c>
      <c r="F32" s="24"/>
      <c r="G32" s="40"/>
      <c r="H32" s="151"/>
      <c r="I32" s="45"/>
      <c r="J32" s="45"/>
      <c r="K32" s="152" t="str">
        <f aca="false">IF('(Rechner)'!$AJ$11&gt;100,"Summe über 100%!","")</f>
        <v/>
      </c>
      <c r="L32" s="24"/>
      <c r="M32" s="24"/>
      <c r="N32" s="24"/>
      <c r="O32" s="24"/>
      <c r="P32" s="24"/>
      <c r="Q32" s="24"/>
      <c r="R32" s="24"/>
      <c r="S32" s="24"/>
      <c r="T32" s="24"/>
      <c r="U32" s="24"/>
      <c r="V32" s="24"/>
      <c r="W32" s="24"/>
      <c r="X32" s="24"/>
      <c r="Y32" s="24"/>
      <c r="Z32" s="24"/>
      <c r="AA32" s="24"/>
      <c r="AB32" s="24"/>
      <c r="AC32" s="24"/>
      <c r="AD32" s="24"/>
      <c r="AE32" s="24"/>
    </row>
    <row r="33" customFormat="false" ht="15" hidden="false" customHeight="false" outlineLevel="0" collapsed="false">
      <c r="A33" s="24"/>
      <c r="B33" s="40"/>
      <c r="C33" s="41" t="s">
        <v>49</v>
      </c>
      <c r="D33" s="150"/>
      <c r="E33" s="43"/>
      <c r="F33" s="24"/>
      <c r="G33" s="40"/>
      <c r="H33" s="153"/>
      <c r="I33" s="45"/>
      <c r="J33" s="43"/>
      <c r="K33" s="154"/>
      <c r="L33" s="24"/>
      <c r="M33" s="24"/>
      <c r="N33" s="24"/>
      <c r="O33" s="24"/>
      <c r="P33" s="24"/>
      <c r="Q33" s="24"/>
      <c r="R33" s="24"/>
      <c r="S33" s="24"/>
      <c r="T33" s="24"/>
      <c r="U33" s="24"/>
      <c r="V33" s="24"/>
      <c r="W33" s="24"/>
      <c r="X33" s="24"/>
      <c r="Y33" s="24"/>
      <c r="Z33" s="24"/>
      <c r="AA33" s="24"/>
      <c r="AB33" s="24"/>
      <c r="AC33" s="24"/>
      <c r="AD33" s="24"/>
      <c r="AE33" s="24"/>
    </row>
    <row r="34" customFormat="false" ht="15" hidden="false" customHeight="false" outlineLevel="0" collapsed="false">
      <c r="A34" s="24"/>
      <c r="B34" s="40"/>
      <c r="C34" s="41" t="s">
        <v>51</v>
      </c>
      <c r="D34" s="55" t="n">
        <f aca="false">'(Rechner)'!X30</f>
        <v>0</v>
      </c>
      <c r="E34" s="43" t="s">
        <v>48</v>
      </c>
      <c r="F34" s="24"/>
      <c r="G34" s="40"/>
      <c r="H34" s="41" t="s">
        <v>47</v>
      </c>
      <c r="I34" s="149"/>
      <c r="J34" s="47" t="s">
        <v>48</v>
      </c>
      <c r="K34" s="154"/>
      <c r="L34" s="24"/>
      <c r="M34" s="24"/>
      <c r="N34" s="24"/>
      <c r="O34" s="24"/>
      <c r="P34" s="24"/>
      <c r="Q34" s="24"/>
      <c r="R34" s="24"/>
      <c r="S34" s="24"/>
      <c r="T34" s="24"/>
      <c r="U34" s="24"/>
      <c r="V34" s="24"/>
      <c r="W34" s="24"/>
      <c r="X34" s="24"/>
      <c r="Y34" s="24"/>
      <c r="Z34" s="24"/>
      <c r="AA34" s="24"/>
      <c r="AB34" s="24"/>
      <c r="AC34" s="24"/>
      <c r="AD34" s="24"/>
      <c r="AE34" s="24"/>
    </row>
    <row r="35" customFormat="false" ht="15" hidden="false" customHeight="false" outlineLevel="0" collapsed="false">
      <c r="A35" s="24"/>
      <c r="B35" s="40"/>
      <c r="C35" s="153"/>
      <c r="D35" s="169"/>
      <c r="E35" s="43"/>
      <c r="F35" s="24"/>
      <c r="G35" s="40"/>
      <c r="H35" s="156"/>
      <c r="I35" s="156"/>
      <c r="J35" s="45"/>
      <c r="K35" s="160"/>
      <c r="L35" s="24"/>
      <c r="M35" s="24"/>
      <c r="N35" s="24"/>
      <c r="O35" s="24"/>
      <c r="P35" s="24"/>
      <c r="Q35" s="24"/>
      <c r="R35" s="24"/>
      <c r="S35" s="24"/>
      <c r="T35" s="24"/>
      <c r="U35" s="24"/>
      <c r="V35" s="24"/>
      <c r="W35" s="24"/>
      <c r="X35" s="24"/>
      <c r="Y35" s="24"/>
      <c r="Z35" s="24"/>
      <c r="AA35" s="24"/>
      <c r="AB35" s="24"/>
      <c r="AC35" s="24"/>
      <c r="AD35" s="24"/>
      <c r="AE35" s="24"/>
    </row>
    <row r="36" customFormat="false" ht="15" hidden="false" customHeight="false" outlineLevel="0" collapsed="false">
      <c r="A36" s="24"/>
      <c r="B36" s="40"/>
      <c r="C36" s="40" t="s">
        <v>107</v>
      </c>
      <c r="D36" s="157"/>
      <c r="E36" s="43"/>
      <c r="F36" s="24"/>
      <c r="G36" s="40"/>
      <c r="H36" s="57" t="s">
        <v>107</v>
      </c>
      <c r="I36" s="158"/>
      <c r="J36" s="159"/>
      <c r="K36" s="151"/>
      <c r="L36" s="24"/>
      <c r="M36" s="24"/>
      <c r="N36" s="24"/>
      <c r="O36" s="24"/>
      <c r="P36" s="24"/>
      <c r="Q36" s="24"/>
      <c r="R36" s="24"/>
      <c r="S36" s="24"/>
      <c r="T36" s="24"/>
      <c r="U36" s="24"/>
      <c r="V36" s="24"/>
      <c r="W36" s="24"/>
      <c r="X36" s="24"/>
      <c r="Y36" s="24"/>
      <c r="Z36" s="24"/>
      <c r="AA36" s="24"/>
      <c r="AB36" s="24"/>
      <c r="AC36" s="24"/>
      <c r="AD36" s="24"/>
      <c r="AE36" s="24"/>
    </row>
    <row r="37" customFormat="false" ht="15" hidden="false" customHeight="false" outlineLevel="0" collapsed="false">
      <c r="A37" s="24"/>
      <c r="B37" s="40"/>
      <c r="C37" s="41" t="s">
        <v>108</v>
      </c>
      <c r="D37" s="150"/>
      <c r="E37" s="47" t="s">
        <v>48</v>
      </c>
      <c r="F37" s="24"/>
      <c r="G37" s="151"/>
      <c r="H37" s="41" t="s">
        <v>108</v>
      </c>
      <c r="I37" s="150"/>
      <c r="J37" s="170" t="s">
        <v>48</v>
      </c>
      <c r="K37" s="151"/>
      <c r="L37" s="24"/>
      <c r="M37" s="24"/>
      <c r="N37" s="24"/>
      <c r="O37" s="24"/>
      <c r="P37" s="24"/>
      <c r="Q37" s="24"/>
      <c r="R37" s="24"/>
      <c r="S37" s="24"/>
      <c r="T37" s="24"/>
      <c r="U37" s="24"/>
      <c r="V37" s="24"/>
      <c r="W37" s="24"/>
      <c r="X37" s="24"/>
      <c r="Y37" s="24"/>
      <c r="Z37" s="24"/>
      <c r="AA37" s="24"/>
      <c r="AB37" s="24"/>
      <c r="AC37" s="24"/>
      <c r="AD37" s="24"/>
      <c r="AE37" s="24"/>
    </row>
    <row r="38" customFormat="false" ht="15" hidden="false" customHeight="false" outlineLevel="0" collapsed="false">
      <c r="A38" s="24"/>
      <c r="B38" s="40"/>
      <c r="C38" s="41" t="s">
        <v>109</v>
      </c>
      <c r="D38" s="150"/>
      <c r="E38" s="47" t="s">
        <v>110</v>
      </c>
      <c r="F38" s="24"/>
      <c r="G38" s="151"/>
      <c r="H38" s="41" t="s">
        <v>109</v>
      </c>
      <c r="I38" s="150"/>
      <c r="J38" s="170" t="s">
        <v>110</v>
      </c>
      <c r="K38" s="151"/>
      <c r="L38" s="24"/>
      <c r="M38" s="24"/>
      <c r="N38" s="24"/>
      <c r="O38" s="24"/>
      <c r="P38" s="24"/>
      <c r="Q38" s="24"/>
      <c r="R38" s="24"/>
      <c r="S38" s="24"/>
      <c r="T38" s="24"/>
      <c r="U38" s="24"/>
      <c r="V38" s="24"/>
      <c r="W38" s="24"/>
      <c r="X38" s="24"/>
      <c r="Y38" s="24"/>
      <c r="Z38" s="24"/>
      <c r="AA38" s="24"/>
      <c r="AB38" s="24"/>
      <c r="AC38" s="24"/>
      <c r="AD38" s="24"/>
      <c r="AE38" s="24"/>
    </row>
    <row r="39" customFormat="false" ht="15" hidden="false" customHeight="false" outlineLevel="0" collapsed="false">
      <c r="A39" s="24"/>
      <c r="B39" s="40"/>
      <c r="C39" s="41" t="s">
        <v>111</v>
      </c>
      <c r="D39" s="150"/>
      <c r="E39" s="47" t="s">
        <v>110</v>
      </c>
      <c r="F39" s="24"/>
      <c r="G39" s="151"/>
      <c r="H39" s="41" t="s">
        <v>111</v>
      </c>
      <c r="I39" s="150"/>
      <c r="J39" s="170" t="s">
        <v>110</v>
      </c>
      <c r="K39" s="151"/>
      <c r="L39" s="24"/>
      <c r="M39" s="24"/>
      <c r="N39" s="24"/>
      <c r="O39" s="24"/>
      <c r="P39" s="24"/>
      <c r="Q39" s="24"/>
      <c r="R39" s="24"/>
      <c r="S39" s="24"/>
      <c r="T39" s="24"/>
      <c r="U39" s="24"/>
      <c r="V39" s="24"/>
      <c r="W39" s="24"/>
      <c r="X39" s="24"/>
      <c r="Y39" s="24"/>
      <c r="Z39" s="24"/>
      <c r="AA39" s="24"/>
      <c r="AB39" s="24"/>
      <c r="AC39" s="24"/>
      <c r="AD39" s="24"/>
      <c r="AE39" s="24"/>
    </row>
    <row r="40" customFormat="false" ht="15" hidden="false" customHeight="false" outlineLevel="0" collapsed="false">
      <c r="A40" s="24"/>
      <c r="B40" s="40"/>
      <c r="C40" s="41" t="s">
        <v>69</v>
      </c>
      <c r="D40" s="150"/>
      <c r="E40" s="47" t="s">
        <v>110</v>
      </c>
      <c r="F40" s="24"/>
      <c r="G40" s="151"/>
      <c r="H40" s="41" t="s">
        <v>69</v>
      </c>
      <c r="I40" s="150"/>
      <c r="J40" s="170" t="s">
        <v>110</v>
      </c>
      <c r="K40" s="151"/>
      <c r="L40" s="24"/>
      <c r="M40" s="24"/>
      <c r="N40" s="24"/>
      <c r="O40" s="24"/>
      <c r="P40" s="24"/>
      <c r="Q40" s="24"/>
      <c r="R40" s="24"/>
      <c r="S40" s="24"/>
      <c r="T40" s="24"/>
      <c r="U40" s="24"/>
      <c r="V40" s="24"/>
      <c r="W40" s="24"/>
      <c r="X40" s="24"/>
      <c r="Y40" s="24"/>
      <c r="Z40" s="24"/>
      <c r="AA40" s="24"/>
      <c r="AB40" s="24"/>
      <c r="AC40" s="24"/>
      <c r="AD40" s="24"/>
      <c r="AE40" s="24"/>
    </row>
    <row r="41" customFormat="false" ht="15" hidden="false" customHeight="false" outlineLevel="0" collapsed="false">
      <c r="A41" s="24"/>
      <c r="B41" s="40"/>
      <c r="C41" s="41" t="s">
        <v>112</v>
      </c>
      <c r="D41" s="150"/>
      <c r="E41" s="47" t="s">
        <v>110</v>
      </c>
      <c r="F41" s="24"/>
      <c r="G41" s="151"/>
      <c r="H41" s="41" t="s">
        <v>112</v>
      </c>
      <c r="I41" s="150"/>
      <c r="J41" s="170" t="s">
        <v>110</v>
      </c>
      <c r="K41" s="151"/>
      <c r="L41" s="24"/>
      <c r="M41" s="24"/>
      <c r="N41" s="24"/>
      <c r="O41" s="24"/>
      <c r="P41" s="24"/>
      <c r="Q41" s="24"/>
      <c r="R41" s="24"/>
      <c r="S41" s="24"/>
      <c r="T41" s="24"/>
      <c r="U41" s="24"/>
      <c r="V41" s="24"/>
      <c r="W41" s="24"/>
      <c r="X41" s="24"/>
      <c r="Y41" s="24"/>
      <c r="Z41" s="24"/>
      <c r="AA41" s="24"/>
      <c r="AB41" s="24"/>
      <c r="AC41" s="24"/>
      <c r="AD41" s="24"/>
      <c r="AE41" s="24"/>
    </row>
    <row r="42" customFormat="false" ht="15" hidden="false" customHeight="false" outlineLevel="0" collapsed="false">
      <c r="A42" s="24"/>
      <c r="B42" s="40"/>
      <c r="C42" s="41" t="s">
        <v>113</v>
      </c>
      <c r="D42" s="150"/>
      <c r="E42" s="47" t="s">
        <v>53</v>
      </c>
      <c r="F42" s="24"/>
      <c r="G42" s="151"/>
      <c r="H42" s="41" t="s">
        <v>52</v>
      </c>
      <c r="I42" s="150"/>
      <c r="J42" s="170" t="s">
        <v>53</v>
      </c>
      <c r="K42" s="151"/>
      <c r="L42" s="24"/>
      <c r="M42" s="24"/>
      <c r="N42" s="24"/>
      <c r="O42" s="24"/>
      <c r="P42" s="24"/>
      <c r="Q42" s="24"/>
      <c r="R42" s="24"/>
      <c r="S42" s="24"/>
      <c r="T42" s="24"/>
      <c r="U42" s="24"/>
      <c r="V42" s="24"/>
      <c r="W42" s="24"/>
      <c r="X42" s="24"/>
      <c r="Y42" s="24"/>
      <c r="Z42" s="24"/>
      <c r="AA42" s="24"/>
      <c r="AB42" s="24"/>
      <c r="AC42" s="24"/>
      <c r="AD42" s="24"/>
      <c r="AE42" s="24"/>
    </row>
    <row r="43" customFormat="false" ht="15" hidden="false" customHeight="false" outlineLevel="0" collapsed="false">
      <c r="A43" s="24"/>
      <c r="B43" s="40"/>
      <c r="C43" s="151"/>
      <c r="D43" s="45"/>
      <c r="E43" s="163"/>
      <c r="F43" s="24"/>
      <c r="G43" s="151"/>
      <c r="H43" s="41" t="s">
        <v>114</v>
      </c>
      <c r="I43" s="150"/>
      <c r="J43" s="170" t="s">
        <v>53</v>
      </c>
      <c r="K43" s="151"/>
      <c r="L43" s="24"/>
      <c r="M43" s="24"/>
      <c r="N43" s="24"/>
      <c r="O43" s="24"/>
      <c r="P43" s="24"/>
      <c r="Q43" s="24"/>
      <c r="R43" s="24"/>
      <c r="S43" s="24"/>
      <c r="T43" s="24"/>
      <c r="U43" s="24"/>
      <c r="V43" s="24"/>
      <c r="W43" s="24"/>
      <c r="X43" s="24"/>
      <c r="Y43" s="24"/>
      <c r="Z43" s="24"/>
      <c r="AA43" s="24"/>
      <c r="AB43" s="24"/>
      <c r="AC43" s="24"/>
      <c r="AD43" s="24"/>
      <c r="AE43" s="24"/>
    </row>
    <row r="44" customFormat="false" ht="15" hidden="false" customHeight="false" outlineLevel="0" collapsed="false">
      <c r="A44" s="24"/>
      <c r="B44" s="40"/>
      <c r="C44" s="41" t="str">
        <f aca="false">"PV-Anteil (Standard "&amp;'(Betriebsstoff- &amp; Anlagendaten)'!$C$103 &amp;"%)"</f>
        <v>PV-Anteil (Standard 25%)</v>
      </c>
      <c r="D44" s="150"/>
      <c r="E44" s="47" t="s">
        <v>48</v>
      </c>
      <c r="F44" s="24"/>
      <c r="G44" s="151"/>
      <c r="H44" s="41" t="str">
        <f aca="false">"PV-Anteil (Standard "&amp;'(Betriebsstoff- &amp; Anlagendaten)'!$C$103 &amp;"%)"</f>
        <v>PV-Anteil (Standard 25%)</v>
      </c>
      <c r="I44" s="150"/>
      <c r="J44" s="170" t="s">
        <v>48</v>
      </c>
      <c r="K44" s="151"/>
      <c r="L44" s="24"/>
      <c r="M44" s="24"/>
      <c r="N44" s="24"/>
      <c r="O44" s="24"/>
      <c r="P44" s="24"/>
      <c r="Q44" s="24"/>
      <c r="R44" s="24"/>
      <c r="S44" s="24"/>
      <c r="T44" s="24"/>
      <c r="U44" s="24"/>
      <c r="V44" s="24"/>
      <c r="W44" s="24"/>
      <c r="X44" s="24"/>
      <c r="Y44" s="24"/>
      <c r="Z44" s="24"/>
      <c r="AA44" s="24"/>
      <c r="AB44" s="24"/>
      <c r="AC44" s="24"/>
      <c r="AD44" s="24"/>
      <c r="AE44" s="24"/>
    </row>
    <row r="45" customFormat="false" ht="15" hidden="false" customHeight="false" outlineLevel="0" collapsed="false">
      <c r="A45" s="24"/>
      <c r="B45" s="40"/>
      <c r="C45" s="57"/>
      <c r="D45" s="164"/>
      <c r="E45" s="165"/>
      <c r="F45" s="24"/>
      <c r="G45" s="151"/>
      <c r="H45" s="37"/>
      <c r="I45" s="37"/>
      <c r="J45" s="45"/>
      <c r="K45" s="151"/>
      <c r="L45" s="24"/>
      <c r="M45" s="24"/>
      <c r="N45" s="24"/>
      <c r="O45" s="24"/>
      <c r="P45" s="24"/>
      <c r="Q45" s="24"/>
      <c r="R45" s="24"/>
      <c r="S45" s="24"/>
      <c r="T45" s="24"/>
      <c r="U45" s="24"/>
      <c r="V45" s="24"/>
      <c r="W45" s="24"/>
      <c r="X45" s="24"/>
      <c r="Y45" s="24"/>
      <c r="Z45" s="24"/>
      <c r="AA45" s="24"/>
      <c r="AB45" s="24"/>
      <c r="AC45" s="24"/>
      <c r="AD45" s="24"/>
      <c r="AE45" s="24"/>
    </row>
    <row r="46" customFormat="false" ht="15" hidden="false" customHeight="false" outlineLevel="0" collapsed="false">
      <c r="A46" s="24"/>
      <c r="B46" s="31"/>
      <c r="C46" s="32"/>
      <c r="D46" s="166"/>
      <c r="E46" s="167"/>
      <c r="F46" s="24"/>
      <c r="G46" s="31"/>
      <c r="H46" s="32"/>
      <c r="I46" s="166"/>
      <c r="J46" s="167"/>
      <c r="K46" s="160"/>
      <c r="L46" s="24"/>
      <c r="M46" s="24"/>
      <c r="N46" s="24"/>
      <c r="O46" s="24"/>
      <c r="P46" s="24"/>
      <c r="Q46" s="24"/>
      <c r="R46" s="24"/>
      <c r="S46" s="24"/>
      <c r="T46" s="24"/>
      <c r="U46" s="24"/>
      <c r="V46" s="24"/>
      <c r="W46" s="24"/>
      <c r="X46" s="24"/>
      <c r="Y46" s="24"/>
      <c r="Z46" s="24"/>
      <c r="AA46" s="24"/>
      <c r="AB46" s="24"/>
      <c r="AC46" s="24"/>
      <c r="AD46" s="24"/>
      <c r="AE46" s="24"/>
    </row>
    <row r="47" customFormat="false" ht="15" hidden="false" customHeight="false" outlineLevel="0" collapsed="false">
      <c r="A47" s="24"/>
      <c r="B47" s="36" t="s">
        <v>117</v>
      </c>
      <c r="C47" s="37"/>
      <c r="D47" s="38"/>
      <c r="E47" s="39"/>
      <c r="F47" s="24"/>
      <c r="G47" s="36" t="s">
        <v>118</v>
      </c>
      <c r="H47" s="37"/>
      <c r="I47" s="38"/>
      <c r="J47" s="39"/>
      <c r="K47" s="160"/>
      <c r="L47" s="24"/>
      <c r="M47" s="24"/>
      <c r="N47" s="24"/>
      <c r="O47" s="24"/>
      <c r="P47" s="24"/>
      <c r="Q47" s="24"/>
      <c r="R47" s="24"/>
      <c r="S47" s="24"/>
      <c r="T47" s="24"/>
      <c r="U47" s="24"/>
      <c r="V47" s="24"/>
      <c r="W47" s="24"/>
      <c r="X47" s="24"/>
      <c r="Y47" s="24"/>
      <c r="Z47" s="24"/>
      <c r="AA47" s="24"/>
      <c r="AB47" s="24"/>
      <c r="AC47" s="24"/>
      <c r="AD47" s="24"/>
      <c r="AE47" s="24"/>
    </row>
    <row r="48" customFormat="false" ht="15" hidden="false" customHeight="false" outlineLevel="0" collapsed="false">
      <c r="A48" s="24"/>
      <c r="B48" s="36"/>
      <c r="C48" s="37"/>
      <c r="D48" s="38"/>
      <c r="E48" s="39"/>
      <c r="F48" s="24"/>
      <c r="G48" s="36"/>
      <c r="H48" s="37"/>
      <c r="I48" s="38"/>
      <c r="J48" s="39"/>
      <c r="K48" s="160"/>
      <c r="L48" s="24"/>
      <c r="M48" s="24"/>
      <c r="N48" s="24"/>
      <c r="O48" s="24"/>
      <c r="P48" s="24"/>
      <c r="Q48" s="24"/>
      <c r="R48" s="24"/>
      <c r="S48" s="24"/>
      <c r="T48" s="24"/>
      <c r="U48" s="24"/>
      <c r="V48" s="24"/>
      <c r="W48" s="24"/>
      <c r="X48" s="24"/>
      <c r="Y48" s="24"/>
      <c r="Z48" s="24"/>
      <c r="AA48" s="24"/>
      <c r="AB48" s="24"/>
      <c r="AC48" s="24"/>
      <c r="AD48" s="24"/>
      <c r="AE48" s="24"/>
    </row>
    <row r="49" customFormat="false" ht="15" hidden="false" customHeight="false" outlineLevel="0" collapsed="false">
      <c r="A49" s="24"/>
      <c r="B49" s="40"/>
      <c r="C49" s="41" t="s">
        <v>39</v>
      </c>
      <c r="D49" s="147" t="s">
        <v>40</v>
      </c>
      <c r="E49" s="43"/>
      <c r="F49" s="24"/>
      <c r="G49" s="40"/>
      <c r="H49" s="41" t="s">
        <v>39</v>
      </c>
      <c r="I49" s="147" t="s">
        <v>40</v>
      </c>
      <c r="J49" s="43"/>
      <c r="K49" s="40"/>
      <c r="L49" s="24"/>
      <c r="M49" s="24"/>
      <c r="N49" s="24"/>
      <c r="O49" s="24"/>
      <c r="P49" s="24"/>
      <c r="Q49" s="24"/>
      <c r="R49" s="24"/>
      <c r="S49" s="24"/>
      <c r="T49" s="24"/>
      <c r="U49" s="24"/>
      <c r="V49" s="24"/>
      <c r="W49" s="24"/>
      <c r="X49" s="24"/>
      <c r="Y49" s="24"/>
      <c r="Z49" s="24"/>
      <c r="AA49" s="24"/>
      <c r="AB49" s="24"/>
      <c r="AC49" s="24"/>
      <c r="AD49" s="24"/>
      <c r="AE49" s="24"/>
    </row>
    <row r="50" customFormat="false" ht="15" hidden="false" customHeight="false" outlineLevel="0" collapsed="false">
      <c r="A50" s="24"/>
      <c r="B50" s="40"/>
      <c r="C50" s="41" t="s">
        <v>41</v>
      </c>
      <c r="D50" s="44" t="str">
        <f aca="false">'(Rechner)'!Y7</f>
        <v>-</v>
      </c>
      <c r="E50" s="43"/>
      <c r="F50" s="24"/>
      <c r="G50" s="40"/>
      <c r="H50" s="41" t="s">
        <v>41</v>
      </c>
      <c r="I50" s="44" t="str">
        <f aca="false">VLOOKUP(I49,'(Betriebsstoff- &amp; Anlagendaten)'!$B$106:$C$124,2,0)</f>
        <v>-</v>
      </c>
      <c r="J50" s="45"/>
      <c r="K50" s="148" t="str">
        <f aca="false">IF(AND(I51='(Betriebsstoff- &amp; Anlagendaten)'!C167,I49&lt;&gt;D49),"Erzeuger stimmt nicht überein!","")</f>
        <v/>
      </c>
      <c r="L50" s="24"/>
      <c r="M50" s="24"/>
      <c r="N50" s="24"/>
      <c r="O50" s="24"/>
      <c r="P50" s="24"/>
      <c r="Q50" s="24"/>
      <c r="R50" s="24"/>
      <c r="S50" s="24"/>
      <c r="T50" s="24"/>
      <c r="U50" s="24"/>
      <c r="V50" s="24"/>
      <c r="W50" s="24"/>
      <c r="X50" s="24"/>
      <c r="Y50" s="24"/>
      <c r="Z50" s="24"/>
      <c r="AA50" s="24"/>
      <c r="AB50" s="24"/>
      <c r="AC50" s="24"/>
      <c r="AD50" s="24"/>
      <c r="AE50" s="24"/>
    </row>
    <row r="51" customFormat="false" ht="15" hidden="false" customHeight="false" outlineLevel="0" collapsed="false">
      <c r="A51" s="24"/>
      <c r="B51" s="40"/>
      <c r="C51" s="46" t="str">
        <f aca="false">IF(D49='(Betriebsstoff- &amp; Anlagendaten)'!$B$106,"",IF(D49='(Betriebsstoff- &amp; Anlagendaten)'!$B$121,"Kollektorfläche","Verbrauch pro Jahr"))</f>
        <v/>
      </c>
      <c r="D51" s="149"/>
      <c r="E51" s="47" t="n">
        <f aca="false">VLOOKUP(D50,'(Betriebsstoff- &amp; Anlagendaten)'!C$26:J$41,2,0)</f>
        <v>0</v>
      </c>
      <c r="F51" s="24"/>
      <c r="G51" s="40"/>
      <c r="H51" s="48" t="s">
        <v>43</v>
      </c>
      <c r="I51" s="147" t="s">
        <v>44</v>
      </c>
      <c r="J51" s="43"/>
      <c r="K51" s="49" t="str">
        <f aca="false">IF(AND(I51='(Betriebsstoff- &amp; Anlagendaten)'!$B$128,I49&lt;&gt;D49),"Erzeuger stimmt nicht überein!","")</f>
        <v/>
      </c>
      <c r="L51" s="24"/>
      <c r="M51" s="24"/>
      <c r="N51" s="24"/>
      <c r="O51" s="24"/>
      <c r="P51" s="24"/>
      <c r="Q51" s="24"/>
      <c r="R51" s="24"/>
      <c r="S51" s="24"/>
      <c r="T51" s="24"/>
      <c r="U51" s="24"/>
      <c r="V51" s="24"/>
      <c r="W51" s="24"/>
      <c r="X51" s="24"/>
      <c r="Y51" s="24"/>
      <c r="Z51" s="24"/>
      <c r="AA51" s="24"/>
      <c r="AB51" s="24"/>
      <c r="AC51" s="24"/>
      <c r="AD51" s="24"/>
      <c r="AE51" s="24"/>
    </row>
    <row r="52" customFormat="false" ht="15" hidden="false" customHeight="false" outlineLevel="0" collapsed="false">
      <c r="A52" s="24"/>
      <c r="B52" s="40"/>
      <c r="C52" s="50" t="s">
        <v>45</v>
      </c>
      <c r="D52" s="150"/>
      <c r="E52" s="52" t="s">
        <v>46</v>
      </c>
      <c r="F52" s="24"/>
      <c r="G52" s="40"/>
      <c r="H52" s="151"/>
      <c r="I52" s="45"/>
      <c r="J52" s="45"/>
      <c r="K52" s="152" t="str">
        <f aca="false">IF('(Rechner)'!$AJ$11&gt;100,"Summe über 100%!","")</f>
        <v/>
      </c>
      <c r="L52" s="24"/>
      <c r="M52" s="24"/>
      <c r="N52" s="24"/>
      <c r="O52" s="24"/>
      <c r="P52" s="24"/>
      <c r="Q52" s="24"/>
      <c r="R52" s="24"/>
      <c r="S52" s="24"/>
      <c r="T52" s="24"/>
      <c r="U52" s="24"/>
      <c r="V52" s="24"/>
      <c r="W52" s="24"/>
      <c r="X52" s="24"/>
      <c r="Y52" s="24"/>
      <c r="Z52" s="24"/>
      <c r="AA52" s="24"/>
      <c r="AB52" s="24"/>
      <c r="AC52" s="24"/>
      <c r="AD52" s="24"/>
      <c r="AE52" s="24"/>
    </row>
    <row r="53" customFormat="false" ht="15" hidden="false" customHeight="false" outlineLevel="0" collapsed="false">
      <c r="A53" s="24"/>
      <c r="B53" s="40"/>
      <c r="C53" s="41" t="s">
        <v>49</v>
      </c>
      <c r="D53" s="150"/>
      <c r="E53" s="43"/>
      <c r="F53" s="24"/>
      <c r="G53" s="40"/>
      <c r="H53" s="153"/>
      <c r="I53" s="45"/>
      <c r="J53" s="43"/>
      <c r="K53" s="154"/>
      <c r="L53" s="24"/>
      <c r="M53" s="24"/>
      <c r="N53" s="24"/>
      <c r="O53" s="24"/>
      <c r="P53" s="24"/>
      <c r="Q53" s="24"/>
      <c r="R53" s="24"/>
      <c r="S53" s="24"/>
      <c r="T53" s="24"/>
      <c r="U53" s="24"/>
      <c r="V53" s="24"/>
      <c r="W53" s="24"/>
      <c r="X53" s="24"/>
      <c r="Y53" s="24"/>
      <c r="Z53" s="24"/>
      <c r="AA53" s="24"/>
      <c r="AB53" s="24"/>
      <c r="AC53" s="24"/>
      <c r="AD53" s="24"/>
      <c r="AE53" s="24"/>
    </row>
    <row r="54" customFormat="false" ht="15" hidden="false" customHeight="false" outlineLevel="0" collapsed="false">
      <c r="A54" s="24"/>
      <c r="B54" s="40"/>
      <c r="C54" s="41" t="s">
        <v>51</v>
      </c>
      <c r="D54" s="55" t="n">
        <f aca="false">'(Rechner)'!Y30</f>
        <v>0</v>
      </c>
      <c r="E54" s="43" t="s">
        <v>48</v>
      </c>
      <c r="F54" s="24"/>
      <c r="G54" s="40"/>
      <c r="H54" s="41" t="s">
        <v>47</v>
      </c>
      <c r="I54" s="149"/>
      <c r="J54" s="47" t="s">
        <v>48</v>
      </c>
      <c r="K54" s="154"/>
      <c r="L54" s="24"/>
      <c r="M54" s="24"/>
      <c r="N54" s="24"/>
      <c r="O54" s="24"/>
      <c r="P54" s="24"/>
      <c r="Q54" s="24"/>
      <c r="R54" s="24"/>
      <c r="S54" s="24"/>
      <c r="T54" s="24"/>
      <c r="U54" s="24"/>
      <c r="V54" s="24"/>
      <c r="W54" s="24"/>
      <c r="X54" s="24"/>
      <c r="Y54" s="24"/>
      <c r="Z54" s="24"/>
      <c r="AA54" s="24"/>
      <c r="AB54" s="24"/>
      <c r="AC54" s="24"/>
      <c r="AD54" s="24"/>
      <c r="AE54" s="24"/>
    </row>
    <row r="55" customFormat="false" ht="15" hidden="false" customHeight="false" outlineLevel="0" collapsed="false">
      <c r="A55" s="24"/>
      <c r="B55" s="40"/>
      <c r="C55" s="153"/>
      <c r="D55" s="169"/>
      <c r="E55" s="43"/>
      <c r="F55" s="24"/>
      <c r="G55" s="40"/>
      <c r="H55" s="156"/>
      <c r="I55" s="156"/>
      <c r="J55" s="45"/>
      <c r="K55" s="160"/>
      <c r="L55" s="24"/>
      <c r="M55" s="24"/>
      <c r="N55" s="24"/>
      <c r="O55" s="24"/>
      <c r="P55" s="24"/>
      <c r="Q55" s="24"/>
      <c r="R55" s="24"/>
      <c r="S55" s="24"/>
      <c r="T55" s="24"/>
      <c r="U55" s="24"/>
      <c r="V55" s="24"/>
      <c r="W55" s="24"/>
      <c r="X55" s="24"/>
      <c r="Y55" s="24"/>
      <c r="Z55" s="24"/>
      <c r="AA55" s="24"/>
      <c r="AB55" s="24"/>
      <c r="AC55" s="24"/>
      <c r="AD55" s="24"/>
      <c r="AE55" s="24"/>
    </row>
    <row r="56" customFormat="false" ht="15" hidden="false" customHeight="false" outlineLevel="0" collapsed="false">
      <c r="A56" s="24"/>
      <c r="B56" s="40"/>
      <c r="C56" s="40" t="s">
        <v>107</v>
      </c>
      <c r="D56" s="157"/>
      <c r="E56" s="43"/>
      <c r="F56" s="24"/>
      <c r="G56" s="40"/>
      <c r="H56" s="57" t="s">
        <v>107</v>
      </c>
      <c r="I56" s="158"/>
      <c r="J56" s="159"/>
      <c r="K56" s="151"/>
      <c r="L56" s="24"/>
      <c r="M56" s="24"/>
      <c r="N56" s="24"/>
      <c r="O56" s="24"/>
      <c r="P56" s="24"/>
      <c r="Q56" s="24"/>
      <c r="R56" s="24"/>
      <c r="S56" s="24"/>
      <c r="T56" s="24"/>
      <c r="U56" s="24"/>
      <c r="V56" s="24"/>
      <c r="W56" s="24"/>
      <c r="X56" s="24"/>
      <c r="Y56" s="24"/>
      <c r="Z56" s="24"/>
      <c r="AA56" s="24"/>
      <c r="AB56" s="24"/>
      <c r="AC56" s="24"/>
      <c r="AD56" s="24"/>
      <c r="AE56" s="24"/>
    </row>
    <row r="57" customFormat="false" ht="15" hidden="false" customHeight="false" outlineLevel="0" collapsed="false">
      <c r="A57" s="24"/>
      <c r="B57" s="40"/>
      <c r="C57" s="41" t="s">
        <v>108</v>
      </c>
      <c r="D57" s="150"/>
      <c r="E57" s="47" t="s">
        <v>48</v>
      </c>
      <c r="F57" s="24"/>
      <c r="G57" s="151"/>
      <c r="H57" s="41" t="s">
        <v>108</v>
      </c>
      <c r="I57" s="150"/>
      <c r="J57" s="170" t="s">
        <v>48</v>
      </c>
      <c r="K57" s="151"/>
      <c r="L57" s="24"/>
      <c r="M57" s="24"/>
      <c r="N57" s="24"/>
      <c r="O57" s="24"/>
      <c r="P57" s="24"/>
      <c r="Q57" s="24"/>
      <c r="R57" s="24"/>
      <c r="S57" s="24"/>
      <c r="T57" s="24"/>
      <c r="U57" s="24"/>
      <c r="V57" s="24"/>
      <c r="W57" s="24"/>
      <c r="X57" s="24"/>
      <c r="Y57" s="24"/>
      <c r="Z57" s="24"/>
      <c r="AA57" s="24"/>
      <c r="AB57" s="24"/>
      <c r="AC57" s="24"/>
      <c r="AD57" s="24"/>
      <c r="AE57" s="24"/>
    </row>
    <row r="58" customFormat="false" ht="15" hidden="false" customHeight="false" outlineLevel="0" collapsed="false">
      <c r="A58" s="24"/>
      <c r="B58" s="40"/>
      <c r="C58" s="41" t="s">
        <v>109</v>
      </c>
      <c r="D58" s="150"/>
      <c r="E58" s="47" t="s">
        <v>110</v>
      </c>
      <c r="F58" s="24"/>
      <c r="G58" s="151"/>
      <c r="H58" s="41" t="s">
        <v>109</v>
      </c>
      <c r="I58" s="150"/>
      <c r="J58" s="170" t="s">
        <v>110</v>
      </c>
      <c r="K58" s="151"/>
      <c r="L58" s="24"/>
      <c r="M58" s="24"/>
      <c r="N58" s="24"/>
      <c r="O58" s="24"/>
      <c r="P58" s="24"/>
      <c r="Q58" s="24"/>
      <c r="R58" s="24"/>
      <c r="S58" s="24"/>
      <c r="T58" s="24"/>
      <c r="U58" s="24"/>
      <c r="V58" s="24"/>
      <c r="W58" s="24"/>
      <c r="X58" s="24"/>
      <c r="Y58" s="24"/>
      <c r="Z58" s="24"/>
      <c r="AA58" s="24"/>
      <c r="AB58" s="24"/>
      <c r="AC58" s="24"/>
      <c r="AD58" s="24"/>
      <c r="AE58" s="24"/>
    </row>
    <row r="59" customFormat="false" ht="15" hidden="false" customHeight="false" outlineLevel="0" collapsed="false">
      <c r="A59" s="24"/>
      <c r="B59" s="40"/>
      <c r="C59" s="41" t="s">
        <v>111</v>
      </c>
      <c r="D59" s="150"/>
      <c r="E59" s="47" t="s">
        <v>110</v>
      </c>
      <c r="F59" s="24"/>
      <c r="G59" s="151"/>
      <c r="H59" s="41" t="s">
        <v>111</v>
      </c>
      <c r="I59" s="150"/>
      <c r="J59" s="170" t="s">
        <v>110</v>
      </c>
      <c r="K59" s="151"/>
      <c r="L59" s="24"/>
      <c r="M59" s="24"/>
      <c r="N59" s="24"/>
      <c r="O59" s="24"/>
      <c r="P59" s="24"/>
      <c r="Q59" s="24"/>
      <c r="R59" s="24"/>
      <c r="S59" s="24"/>
      <c r="T59" s="24"/>
      <c r="U59" s="24"/>
      <c r="V59" s="24"/>
      <c r="W59" s="24"/>
      <c r="X59" s="24"/>
      <c r="Y59" s="24"/>
      <c r="Z59" s="24"/>
      <c r="AA59" s="24"/>
      <c r="AB59" s="24"/>
      <c r="AC59" s="24"/>
      <c r="AD59" s="24"/>
      <c r="AE59" s="24"/>
    </row>
    <row r="60" customFormat="false" ht="15" hidden="false" customHeight="false" outlineLevel="0" collapsed="false">
      <c r="A60" s="24"/>
      <c r="B60" s="40"/>
      <c r="C60" s="41" t="s">
        <v>69</v>
      </c>
      <c r="D60" s="150"/>
      <c r="E60" s="47" t="s">
        <v>110</v>
      </c>
      <c r="F60" s="24"/>
      <c r="G60" s="151"/>
      <c r="H60" s="41" t="s">
        <v>69</v>
      </c>
      <c r="I60" s="150"/>
      <c r="J60" s="170" t="s">
        <v>110</v>
      </c>
      <c r="K60" s="151"/>
      <c r="L60" s="24"/>
      <c r="M60" s="24"/>
      <c r="N60" s="24"/>
      <c r="O60" s="24"/>
      <c r="P60" s="24"/>
      <c r="Q60" s="24"/>
      <c r="R60" s="24"/>
      <c r="S60" s="24"/>
      <c r="T60" s="24"/>
      <c r="U60" s="24"/>
      <c r="V60" s="24"/>
      <c r="W60" s="24"/>
      <c r="X60" s="24"/>
      <c r="Y60" s="24"/>
      <c r="Z60" s="24"/>
      <c r="AA60" s="24"/>
      <c r="AB60" s="24"/>
      <c r="AC60" s="24"/>
      <c r="AD60" s="24"/>
      <c r="AE60" s="24"/>
    </row>
    <row r="61" customFormat="false" ht="15" hidden="false" customHeight="false" outlineLevel="0" collapsed="false">
      <c r="A61" s="24"/>
      <c r="B61" s="40"/>
      <c r="C61" s="41" t="s">
        <v>112</v>
      </c>
      <c r="D61" s="150"/>
      <c r="E61" s="47" t="s">
        <v>110</v>
      </c>
      <c r="F61" s="24"/>
      <c r="G61" s="151"/>
      <c r="H61" s="41" t="s">
        <v>112</v>
      </c>
      <c r="I61" s="150"/>
      <c r="J61" s="170" t="s">
        <v>110</v>
      </c>
      <c r="K61" s="151"/>
      <c r="L61" s="24"/>
      <c r="M61" s="24"/>
      <c r="N61" s="24"/>
      <c r="O61" s="24"/>
      <c r="P61" s="24"/>
      <c r="Q61" s="24"/>
      <c r="R61" s="24"/>
      <c r="S61" s="24"/>
      <c r="T61" s="24"/>
      <c r="U61" s="24"/>
      <c r="V61" s="24"/>
      <c r="W61" s="24"/>
      <c r="X61" s="24"/>
      <c r="Y61" s="24"/>
      <c r="Z61" s="24"/>
      <c r="AA61" s="24"/>
      <c r="AB61" s="24"/>
      <c r="AC61" s="24"/>
      <c r="AD61" s="24"/>
      <c r="AE61" s="24"/>
    </row>
    <row r="62" customFormat="false" ht="15" hidden="false" customHeight="false" outlineLevel="0" collapsed="false">
      <c r="A62" s="24"/>
      <c r="B62" s="40"/>
      <c r="C62" s="41" t="s">
        <v>113</v>
      </c>
      <c r="D62" s="150"/>
      <c r="E62" s="47" t="s">
        <v>53</v>
      </c>
      <c r="F62" s="24"/>
      <c r="G62" s="151"/>
      <c r="H62" s="41" t="s">
        <v>52</v>
      </c>
      <c r="I62" s="150"/>
      <c r="J62" s="170" t="s">
        <v>53</v>
      </c>
      <c r="K62" s="151"/>
      <c r="L62" s="24"/>
      <c r="M62" s="24"/>
      <c r="N62" s="24"/>
      <c r="O62" s="24"/>
      <c r="P62" s="24"/>
      <c r="Q62" s="24"/>
      <c r="R62" s="24"/>
      <c r="S62" s="24"/>
      <c r="T62" s="24"/>
      <c r="U62" s="24"/>
      <c r="V62" s="24"/>
      <c r="W62" s="24"/>
      <c r="X62" s="24"/>
      <c r="Y62" s="24"/>
      <c r="Z62" s="24"/>
      <c r="AA62" s="24"/>
      <c r="AB62" s="24"/>
      <c r="AC62" s="24"/>
      <c r="AD62" s="24"/>
      <c r="AE62" s="24"/>
    </row>
    <row r="63" customFormat="false" ht="15" hidden="false" customHeight="false" outlineLevel="0" collapsed="false">
      <c r="A63" s="24"/>
      <c r="B63" s="40"/>
      <c r="C63" s="151"/>
      <c r="D63" s="45"/>
      <c r="E63" s="45"/>
      <c r="F63" s="24"/>
      <c r="G63" s="151"/>
      <c r="H63" s="41" t="s">
        <v>114</v>
      </c>
      <c r="I63" s="150"/>
      <c r="J63" s="170" t="s">
        <v>53</v>
      </c>
      <c r="K63" s="151"/>
      <c r="L63" s="24"/>
      <c r="M63" s="24"/>
      <c r="N63" s="24"/>
      <c r="O63" s="24"/>
      <c r="P63" s="24"/>
      <c r="Q63" s="24"/>
      <c r="R63" s="24"/>
      <c r="S63" s="24"/>
      <c r="T63" s="24"/>
      <c r="U63" s="24"/>
      <c r="V63" s="24"/>
      <c r="W63" s="24"/>
      <c r="X63" s="24"/>
      <c r="Y63" s="24"/>
      <c r="Z63" s="24"/>
      <c r="AA63" s="24"/>
      <c r="AB63" s="24"/>
      <c r="AC63" s="24"/>
      <c r="AD63" s="24"/>
      <c r="AE63" s="24"/>
    </row>
    <row r="64" customFormat="false" ht="15" hidden="false" customHeight="false" outlineLevel="0" collapsed="false">
      <c r="A64" s="24"/>
      <c r="B64" s="40"/>
      <c r="C64" s="41" t="str">
        <f aca="false">"PV-Anteil (Standard "&amp;'(Betriebsstoff- &amp; Anlagendaten)'!$C$103 &amp;"%)"</f>
        <v>PV-Anteil (Standard 25%)</v>
      </c>
      <c r="D64" s="150"/>
      <c r="E64" s="47" t="s">
        <v>48</v>
      </c>
      <c r="F64" s="24"/>
      <c r="G64" s="151"/>
      <c r="H64" s="41" t="str">
        <f aca="false">"PV-Anteil (Standard "&amp;'(Betriebsstoff- &amp; Anlagendaten)'!$C$103 &amp;"%)"</f>
        <v>PV-Anteil (Standard 25%)</v>
      </c>
      <c r="I64" s="150"/>
      <c r="J64" s="170" t="s">
        <v>48</v>
      </c>
      <c r="K64" s="151"/>
      <c r="L64" s="24"/>
      <c r="M64" s="24"/>
      <c r="N64" s="24"/>
      <c r="O64" s="24"/>
      <c r="P64" s="24"/>
      <c r="Q64" s="24"/>
      <c r="R64" s="24"/>
      <c r="S64" s="24"/>
      <c r="T64" s="24"/>
      <c r="U64" s="24"/>
      <c r="V64" s="24"/>
      <c r="W64" s="24"/>
      <c r="X64" s="24"/>
      <c r="Y64" s="24"/>
      <c r="Z64" s="24"/>
      <c r="AA64" s="24"/>
      <c r="AB64" s="24"/>
      <c r="AC64" s="24"/>
      <c r="AD64" s="24"/>
      <c r="AE64" s="24"/>
    </row>
    <row r="65" customFormat="false" ht="15" hidden="false" customHeight="false" outlineLevel="0" collapsed="false">
      <c r="A65" s="24"/>
      <c r="B65" s="40"/>
      <c r="C65" s="57"/>
      <c r="D65" s="164"/>
      <c r="E65" s="165"/>
      <c r="F65" s="24"/>
      <c r="G65" s="151"/>
      <c r="H65" s="37"/>
      <c r="I65" s="37"/>
      <c r="J65" s="45"/>
      <c r="K65" s="151"/>
      <c r="L65" s="24"/>
      <c r="M65" s="24"/>
      <c r="N65" s="24"/>
      <c r="O65" s="24"/>
      <c r="P65" s="24"/>
      <c r="Q65" s="24"/>
      <c r="R65" s="24"/>
      <c r="S65" s="24"/>
      <c r="T65" s="24"/>
      <c r="U65" s="24"/>
      <c r="V65" s="24"/>
      <c r="W65" s="24"/>
      <c r="X65" s="24"/>
      <c r="Y65" s="24"/>
      <c r="Z65" s="24"/>
      <c r="AA65" s="24"/>
      <c r="AB65" s="24"/>
      <c r="AC65" s="24"/>
      <c r="AD65" s="24"/>
      <c r="AE65" s="24"/>
    </row>
    <row r="66" customFormat="false" ht="15" hidden="false" customHeight="false" outlineLevel="0" collapsed="false">
      <c r="A66" s="24"/>
      <c r="B66" s="31"/>
      <c r="C66" s="32"/>
      <c r="D66" s="166"/>
      <c r="E66" s="167"/>
      <c r="F66" s="24"/>
      <c r="G66" s="31"/>
      <c r="H66" s="32"/>
      <c r="I66" s="166"/>
      <c r="J66" s="167"/>
      <c r="K66" s="160"/>
      <c r="L66" s="24"/>
      <c r="M66" s="24"/>
      <c r="N66" s="24"/>
      <c r="O66" s="24"/>
      <c r="P66" s="24"/>
      <c r="Q66" s="24"/>
      <c r="R66" s="24"/>
      <c r="S66" s="24"/>
      <c r="T66" s="24"/>
      <c r="U66" s="24"/>
      <c r="V66" s="24"/>
      <c r="W66" s="24"/>
      <c r="X66" s="24"/>
      <c r="Y66" s="24"/>
      <c r="Z66" s="24"/>
      <c r="AA66" s="24"/>
      <c r="AB66" s="24"/>
      <c r="AC66" s="24"/>
      <c r="AD66" s="24"/>
      <c r="AE66" s="24"/>
    </row>
    <row r="67" customFormat="false" ht="15" hidden="false" customHeight="false" outlineLevel="0" collapsed="false">
      <c r="A67" s="24"/>
      <c r="B67" s="36" t="s">
        <v>119</v>
      </c>
      <c r="C67" s="62"/>
      <c r="D67" s="38"/>
      <c r="E67" s="39"/>
      <c r="F67" s="24"/>
      <c r="G67" s="36" t="s">
        <v>120</v>
      </c>
      <c r="H67" s="37"/>
      <c r="I67" s="38"/>
      <c r="J67" s="39"/>
      <c r="K67" s="160"/>
      <c r="L67" s="24"/>
      <c r="M67" s="24"/>
      <c r="N67" s="24"/>
      <c r="O67" s="24"/>
      <c r="P67" s="24"/>
      <c r="Q67" s="24"/>
      <c r="R67" s="24"/>
      <c r="S67" s="24"/>
      <c r="T67" s="24"/>
      <c r="U67" s="24"/>
      <c r="V67" s="24"/>
      <c r="W67" s="24"/>
      <c r="X67" s="24"/>
      <c r="Y67" s="24"/>
      <c r="Z67" s="24"/>
      <c r="AA67" s="24"/>
      <c r="AB67" s="24"/>
      <c r="AC67" s="24"/>
      <c r="AD67" s="24"/>
      <c r="AE67" s="24"/>
    </row>
    <row r="68" customFormat="false" ht="15" hidden="false" customHeight="false" outlineLevel="0" collapsed="false">
      <c r="A68" s="24"/>
      <c r="B68" s="36"/>
      <c r="C68" s="62"/>
      <c r="D68" s="38"/>
      <c r="E68" s="39"/>
      <c r="F68" s="24"/>
      <c r="G68" s="36"/>
      <c r="H68" s="37"/>
      <c r="I68" s="38"/>
      <c r="J68" s="39"/>
      <c r="K68" s="160"/>
      <c r="L68" s="24"/>
      <c r="M68" s="24"/>
      <c r="N68" s="24"/>
      <c r="O68" s="24"/>
      <c r="P68" s="24"/>
      <c r="Q68" s="24"/>
      <c r="R68" s="24"/>
      <c r="S68" s="24"/>
      <c r="T68" s="24"/>
      <c r="U68" s="24"/>
      <c r="V68" s="24"/>
      <c r="W68" s="24"/>
      <c r="X68" s="24"/>
      <c r="Y68" s="24"/>
      <c r="Z68" s="24"/>
      <c r="AA68" s="24"/>
      <c r="AB68" s="24"/>
      <c r="AC68" s="24"/>
      <c r="AD68" s="24"/>
      <c r="AE68" s="24"/>
    </row>
    <row r="69" customFormat="false" ht="15" hidden="false" customHeight="false" outlineLevel="0" collapsed="false">
      <c r="A69" s="24"/>
      <c r="B69" s="40"/>
      <c r="C69" s="41" t="s">
        <v>39</v>
      </c>
      <c r="D69" s="147" t="s">
        <v>40</v>
      </c>
      <c r="E69" s="43"/>
      <c r="F69" s="24"/>
      <c r="G69" s="40"/>
      <c r="H69" s="41" t="s">
        <v>39</v>
      </c>
      <c r="I69" s="147" t="s">
        <v>40</v>
      </c>
      <c r="J69" s="43"/>
      <c r="K69" s="40"/>
      <c r="L69" s="24"/>
      <c r="M69" s="24"/>
      <c r="N69" s="24"/>
      <c r="O69" s="24"/>
      <c r="P69" s="24"/>
      <c r="Q69" s="24"/>
      <c r="R69" s="24"/>
      <c r="S69" s="24"/>
      <c r="T69" s="24"/>
      <c r="U69" s="24"/>
      <c r="V69" s="24"/>
      <c r="W69" s="24"/>
      <c r="X69" s="24"/>
      <c r="Y69" s="24"/>
      <c r="Z69" s="24"/>
      <c r="AA69" s="24"/>
      <c r="AB69" s="24"/>
      <c r="AC69" s="24"/>
      <c r="AD69" s="24"/>
      <c r="AE69" s="24"/>
    </row>
    <row r="70" customFormat="false" ht="15" hidden="false" customHeight="false" outlineLevel="0" collapsed="false">
      <c r="A70" s="24"/>
      <c r="B70" s="40"/>
      <c r="C70" s="41" t="s">
        <v>41</v>
      </c>
      <c r="D70" s="44" t="str">
        <f aca="false">'(Rechner)'!Z7</f>
        <v>-</v>
      </c>
      <c r="E70" s="43"/>
      <c r="F70" s="24"/>
      <c r="G70" s="40"/>
      <c r="H70" s="41" t="s">
        <v>41</v>
      </c>
      <c r="I70" s="44" t="str">
        <f aca="false">VLOOKUP(I69,'(Betriebsstoff- &amp; Anlagendaten)'!$B$106:$C$124,2,0)</f>
        <v>-</v>
      </c>
      <c r="J70" s="45"/>
      <c r="K70" s="148" t="str">
        <f aca="false">IF(AND(I71='(Betriebsstoff- &amp; Anlagendaten)'!C187,I69&lt;&gt;D69),"Erzeuger stimmt nicht überein!","")</f>
        <v/>
      </c>
      <c r="L70" s="24"/>
      <c r="M70" s="24"/>
      <c r="N70" s="24"/>
      <c r="O70" s="24"/>
      <c r="P70" s="24"/>
      <c r="Q70" s="24"/>
      <c r="R70" s="24"/>
      <c r="S70" s="24"/>
      <c r="T70" s="24"/>
      <c r="U70" s="24"/>
      <c r="V70" s="24"/>
      <c r="W70" s="24"/>
      <c r="X70" s="24"/>
      <c r="Y70" s="24"/>
      <c r="Z70" s="24"/>
      <c r="AA70" s="24"/>
      <c r="AB70" s="24"/>
      <c r="AC70" s="24"/>
      <c r="AD70" s="24"/>
      <c r="AE70" s="24"/>
    </row>
    <row r="71" customFormat="false" ht="15" hidden="false" customHeight="false" outlineLevel="0" collapsed="false">
      <c r="A71" s="24"/>
      <c r="B71" s="40"/>
      <c r="C71" s="46" t="str">
        <f aca="false">IF(D69='(Betriebsstoff- &amp; Anlagendaten)'!$B$106,"",IF(D69='(Betriebsstoff- &amp; Anlagendaten)'!$B$121,"Kollektorfläche","Verbrauch pro Jahr"))</f>
        <v/>
      </c>
      <c r="D71" s="149"/>
      <c r="E71" s="47" t="n">
        <f aca="false">VLOOKUP(D70,'(Betriebsstoff- &amp; Anlagendaten)'!C$26:J$41,2,0)</f>
        <v>0</v>
      </c>
      <c r="F71" s="24"/>
      <c r="G71" s="40"/>
      <c r="H71" s="48" t="s">
        <v>43</v>
      </c>
      <c r="I71" s="147" t="s">
        <v>44</v>
      </c>
      <c r="J71" s="43"/>
      <c r="K71" s="49" t="str">
        <f aca="false">IF(AND(I71='(Betriebsstoff- &amp; Anlagendaten)'!$B$128,I69&lt;&gt;D69),"Erzeuger stimmt nicht überein!","")</f>
        <v/>
      </c>
      <c r="L71" s="24"/>
      <c r="M71" s="24"/>
      <c r="N71" s="24"/>
      <c r="O71" s="24"/>
      <c r="P71" s="24"/>
      <c r="Q71" s="24"/>
      <c r="R71" s="24"/>
      <c r="S71" s="24"/>
      <c r="T71" s="24"/>
      <c r="U71" s="24"/>
      <c r="V71" s="24"/>
      <c r="W71" s="24"/>
      <c r="X71" s="24"/>
      <c r="Y71" s="24"/>
      <c r="Z71" s="24"/>
      <c r="AA71" s="24"/>
      <c r="AB71" s="24"/>
      <c r="AC71" s="24"/>
      <c r="AD71" s="24"/>
      <c r="AE71" s="24"/>
    </row>
    <row r="72" customFormat="false" ht="15" hidden="false" customHeight="false" outlineLevel="0" collapsed="false">
      <c r="A72" s="24"/>
      <c r="B72" s="40"/>
      <c r="C72" s="50" t="s">
        <v>45</v>
      </c>
      <c r="D72" s="150"/>
      <c r="E72" s="52" t="s">
        <v>46</v>
      </c>
      <c r="F72" s="24"/>
      <c r="G72" s="40"/>
      <c r="H72" s="151"/>
      <c r="I72" s="45"/>
      <c r="J72" s="45"/>
      <c r="K72" s="152" t="str">
        <f aca="false">IF('(Rechner)'!$AJ$11&gt;100,"Summe über 100%!","")</f>
        <v/>
      </c>
      <c r="L72" s="24"/>
      <c r="M72" s="24"/>
      <c r="N72" s="24"/>
      <c r="O72" s="24"/>
      <c r="P72" s="24"/>
      <c r="Q72" s="24"/>
      <c r="R72" s="24"/>
      <c r="S72" s="24"/>
      <c r="T72" s="24"/>
      <c r="U72" s="24"/>
      <c r="V72" s="24"/>
      <c r="W72" s="24"/>
      <c r="X72" s="24"/>
      <c r="Y72" s="24"/>
      <c r="Z72" s="24"/>
      <c r="AA72" s="24"/>
      <c r="AB72" s="24"/>
      <c r="AC72" s="24"/>
      <c r="AD72" s="24"/>
      <c r="AE72" s="24"/>
    </row>
    <row r="73" customFormat="false" ht="15" hidden="false" customHeight="false" outlineLevel="0" collapsed="false">
      <c r="A73" s="24"/>
      <c r="B73" s="40"/>
      <c r="C73" s="41" t="s">
        <v>49</v>
      </c>
      <c r="D73" s="150"/>
      <c r="E73" s="43"/>
      <c r="F73" s="24"/>
      <c r="G73" s="40"/>
      <c r="H73" s="153"/>
      <c r="I73" s="45"/>
      <c r="J73" s="43"/>
      <c r="K73" s="154"/>
      <c r="L73" s="24"/>
      <c r="M73" s="24"/>
      <c r="N73" s="24"/>
      <c r="O73" s="24"/>
      <c r="P73" s="24"/>
      <c r="Q73" s="24"/>
      <c r="R73" s="24"/>
      <c r="S73" s="24"/>
      <c r="T73" s="24"/>
      <c r="U73" s="24"/>
      <c r="V73" s="24"/>
      <c r="W73" s="24"/>
      <c r="X73" s="24"/>
      <c r="Y73" s="24"/>
      <c r="Z73" s="24"/>
      <c r="AA73" s="24"/>
      <c r="AB73" s="24"/>
      <c r="AC73" s="24"/>
      <c r="AD73" s="24"/>
      <c r="AE73" s="24"/>
    </row>
    <row r="74" customFormat="false" ht="15" hidden="false" customHeight="false" outlineLevel="0" collapsed="false">
      <c r="A74" s="24"/>
      <c r="B74" s="40"/>
      <c r="C74" s="41" t="s">
        <v>51</v>
      </c>
      <c r="D74" s="55" t="n">
        <f aca="false">'(Rechner)'!Z30</f>
        <v>0</v>
      </c>
      <c r="E74" s="43" t="s">
        <v>48</v>
      </c>
      <c r="F74" s="24"/>
      <c r="G74" s="40"/>
      <c r="H74" s="41" t="s">
        <v>47</v>
      </c>
      <c r="I74" s="149"/>
      <c r="J74" s="47" t="s">
        <v>48</v>
      </c>
      <c r="K74" s="154"/>
      <c r="L74" s="24"/>
      <c r="M74" s="24"/>
      <c r="N74" s="24"/>
      <c r="O74" s="24"/>
      <c r="P74" s="24"/>
      <c r="Q74" s="24"/>
      <c r="R74" s="24"/>
      <c r="S74" s="24"/>
      <c r="T74" s="24"/>
      <c r="U74" s="24"/>
      <c r="V74" s="24"/>
      <c r="W74" s="24"/>
      <c r="X74" s="24"/>
      <c r="Y74" s="24"/>
      <c r="Z74" s="24"/>
      <c r="AA74" s="24"/>
      <c r="AB74" s="24"/>
      <c r="AC74" s="24"/>
      <c r="AD74" s="24"/>
      <c r="AE74" s="24"/>
    </row>
    <row r="75" customFormat="false" ht="15" hidden="false" customHeight="false" outlineLevel="0" collapsed="false">
      <c r="A75" s="24"/>
      <c r="B75" s="40"/>
      <c r="C75" s="153"/>
      <c r="D75" s="169"/>
      <c r="E75" s="43"/>
      <c r="F75" s="24"/>
      <c r="G75" s="40"/>
      <c r="H75" s="156"/>
      <c r="I75" s="156"/>
      <c r="J75" s="45"/>
      <c r="K75" s="160"/>
      <c r="L75" s="24"/>
      <c r="M75" s="24"/>
      <c r="N75" s="24"/>
      <c r="O75" s="24"/>
      <c r="P75" s="24"/>
      <c r="Q75" s="24"/>
      <c r="R75" s="24"/>
      <c r="S75" s="24"/>
      <c r="T75" s="24"/>
      <c r="U75" s="24"/>
      <c r="V75" s="24"/>
      <c r="W75" s="24"/>
      <c r="X75" s="24"/>
      <c r="Y75" s="24"/>
      <c r="Z75" s="24"/>
      <c r="AA75" s="24"/>
      <c r="AB75" s="24"/>
      <c r="AC75" s="24"/>
      <c r="AD75" s="24"/>
      <c r="AE75" s="24"/>
    </row>
    <row r="76" customFormat="false" ht="15" hidden="false" customHeight="false" outlineLevel="0" collapsed="false">
      <c r="A76" s="24"/>
      <c r="B76" s="40"/>
      <c r="C76" s="40" t="s">
        <v>107</v>
      </c>
      <c r="D76" s="157"/>
      <c r="E76" s="43"/>
      <c r="F76" s="24"/>
      <c r="G76" s="40"/>
      <c r="H76" s="57" t="s">
        <v>107</v>
      </c>
      <c r="I76" s="158"/>
      <c r="J76" s="159"/>
      <c r="K76" s="151"/>
      <c r="L76" s="24"/>
      <c r="M76" s="24"/>
      <c r="N76" s="24"/>
      <c r="O76" s="24"/>
      <c r="P76" s="24"/>
      <c r="Q76" s="24"/>
      <c r="R76" s="24"/>
      <c r="S76" s="24"/>
      <c r="T76" s="24"/>
      <c r="U76" s="24"/>
      <c r="V76" s="24"/>
      <c r="W76" s="24"/>
      <c r="X76" s="24"/>
      <c r="Y76" s="24"/>
      <c r="Z76" s="24"/>
      <c r="AA76" s="24"/>
      <c r="AB76" s="24"/>
      <c r="AC76" s="24"/>
      <c r="AD76" s="24"/>
      <c r="AE76" s="24"/>
    </row>
    <row r="77" customFormat="false" ht="15" hidden="false" customHeight="false" outlineLevel="0" collapsed="false">
      <c r="A77" s="24"/>
      <c r="B77" s="40"/>
      <c r="C77" s="41" t="s">
        <v>108</v>
      </c>
      <c r="D77" s="150"/>
      <c r="E77" s="47" t="s">
        <v>48</v>
      </c>
      <c r="F77" s="24"/>
      <c r="G77" s="66"/>
      <c r="H77" s="41" t="s">
        <v>108</v>
      </c>
      <c r="I77" s="150"/>
      <c r="J77" s="170" t="s">
        <v>48</v>
      </c>
      <c r="K77" s="151"/>
      <c r="L77" s="24"/>
      <c r="M77" s="24"/>
      <c r="N77" s="24"/>
      <c r="O77" s="24"/>
      <c r="P77" s="24"/>
      <c r="Q77" s="24"/>
      <c r="R77" s="24"/>
      <c r="S77" s="24"/>
      <c r="T77" s="24"/>
      <c r="U77" s="24"/>
      <c r="V77" s="24"/>
      <c r="W77" s="24"/>
      <c r="X77" s="24"/>
      <c r="Y77" s="24"/>
      <c r="Z77" s="24"/>
      <c r="AA77" s="24"/>
      <c r="AB77" s="24"/>
      <c r="AC77" s="24"/>
      <c r="AD77" s="24"/>
      <c r="AE77" s="24"/>
    </row>
    <row r="78" customFormat="false" ht="15" hidden="false" customHeight="false" outlineLevel="0" collapsed="false">
      <c r="A78" s="24"/>
      <c r="B78" s="40"/>
      <c r="C78" s="41" t="s">
        <v>109</v>
      </c>
      <c r="D78" s="150"/>
      <c r="E78" s="47" t="s">
        <v>110</v>
      </c>
      <c r="F78" s="24"/>
      <c r="G78" s="66"/>
      <c r="H78" s="41" t="s">
        <v>109</v>
      </c>
      <c r="I78" s="150"/>
      <c r="J78" s="170" t="s">
        <v>110</v>
      </c>
      <c r="K78" s="151"/>
      <c r="L78" s="24"/>
      <c r="M78" s="24"/>
      <c r="N78" s="24"/>
      <c r="O78" s="24"/>
      <c r="P78" s="24"/>
      <c r="Q78" s="24"/>
      <c r="R78" s="24"/>
      <c r="S78" s="24"/>
      <c r="T78" s="24"/>
      <c r="U78" s="24"/>
      <c r="V78" s="24"/>
      <c r="W78" s="24"/>
      <c r="X78" s="24"/>
      <c r="Y78" s="24"/>
      <c r="Z78" s="24"/>
      <c r="AA78" s="24"/>
      <c r="AB78" s="24"/>
      <c r="AC78" s="24"/>
      <c r="AD78" s="24"/>
      <c r="AE78" s="24"/>
    </row>
    <row r="79" customFormat="false" ht="15" hidden="false" customHeight="false" outlineLevel="0" collapsed="false">
      <c r="A79" s="24"/>
      <c r="B79" s="40"/>
      <c r="C79" s="41" t="s">
        <v>111</v>
      </c>
      <c r="D79" s="150"/>
      <c r="E79" s="47" t="s">
        <v>110</v>
      </c>
      <c r="F79" s="24"/>
      <c r="G79" s="66"/>
      <c r="H79" s="41" t="s">
        <v>111</v>
      </c>
      <c r="I79" s="150"/>
      <c r="J79" s="170" t="s">
        <v>110</v>
      </c>
      <c r="K79" s="151"/>
      <c r="L79" s="24"/>
      <c r="M79" s="24"/>
      <c r="N79" s="24"/>
      <c r="O79" s="24"/>
      <c r="P79" s="24"/>
      <c r="Q79" s="24"/>
      <c r="R79" s="24"/>
      <c r="S79" s="24"/>
      <c r="T79" s="24"/>
      <c r="U79" s="24"/>
      <c r="V79" s="24"/>
      <c r="W79" s="24"/>
      <c r="X79" s="24"/>
      <c r="Y79" s="24"/>
      <c r="Z79" s="24"/>
      <c r="AA79" s="24"/>
      <c r="AB79" s="24"/>
      <c r="AC79" s="24"/>
      <c r="AD79" s="24"/>
      <c r="AE79" s="24"/>
    </row>
    <row r="80" customFormat="false" ht="15" hidden="false" customHeight="false" outlineLevel="0" collapsed="false">
      <c r="A80" s="24"/>
      <c r="B80" s="40"/>
      <c r="C80" s="41" t="s">
        <v>69</v>
      </c>
      <c r="D80" s="150"/>
      <c r="E80" s="47" t="s">
        <v>110</v>
      </c>
      <c r="F80" s="24"/>
      <c r="G80" s="66"/>
      <c r="H80" s="41" t="s">
        <v>69</v>
      </c>
      <c r="I80" s="150"/>
      <c r="J80" s="170" t="s">
        <v>110</v>
      </c>
      <c r="K80" s="66"/>
      <c r="L80" s="24"/>
      <c r="M80" s="24"/>
      <c r="N80" s="24"/>
      <c r="O80" s="24"/>
      <c r="P80" s="24"/>
      <c r="Q80" s="24"/>
      <c r="R80" s="24"/>
      <c r="S80" s="24"/>
      <c r="T80" s="24"/>
      <c r="U80" s="24"/>
      <c r="V80" s="24"/>
      <c r="W80" s="24"/>
      <c r="X80" s="24"/>
      <c r="Y80" s="24"/>
      <c r="Z80" s="24"/>
      <c r="AA80" s="24"/>
      <c r="AB80" s="24"/>
      <c r="AC80" s="24"/>
      <c r="AD80" s="24"/>
      <c r="AE80" s="24"/>
    </row>
    <row r="81" customFormat="false" ht="15" hidden="false" customHeight="false" outlineLevel="0" collapsed="false">
      <c r="A81" s="24"/>
      <c r="B81" s="40"/>
      <c r="C81" s="41" t="s">
        <v>112</v>
      </c>
      <c r="D81" s="150"/>
      <c r="E81" s="47" t="s">
        <v>110</v>
      </c>
      <c r="F81" s="24"/>
      <c r="G81" s="66"/>
      <c r="H81" s="41" t="s">
        <v>112</v>
      </c>
      <c r="I81" s="150"/>
      <c r="J81" s="170" t="s">
        <v>110</v>
      </c>
      <c r="K81" s="66"/>
      <c r="L81" s="24"/>
      <c r="M81" s="24"/>
      <c r="N81" s="24"/>
      <c r="O81" s="24"/>
      <c r="P81" s="24"/>
      <c r="Q81" s="24"/>
      <c r="R81" s="24"/>
      <c r="S81" s="24"/>
      <c r="T81" s="24"/>
      <c r="U81" s="24"/>
      <c r="V81" s="24"/>
      <c r="W81" s="24"/>
      <c r="X81" s="24"/>
      <c r="Y81" s="24"/>
      <c r="Z81" s="24"/>
      <c r="AA81" s="24"/>
      <c r="AB81" s="24"/>
      <c r="AC81" s="24"/>
      <c r="AD81" s="24"/>
      <c r="AE81" s="24"/>
    </row>
    <row r="82" customFormat="false" ht="15" hidden="false" customHeight="false" outlineLevel="0" collapsed="false">
      <c r="A82" s="24"/>
      <c r="B82" s="40"/>
      <c r="C82" s="41" t="s">
        <v>113</v>
      </c>
      <c r="D82" s="150"/>
      <c r="E82" s="47" t="s">
        <v>53</v>
      </c>
      <c r="F82" s="24"/>
      <c r="G82" s="66"/>
      <c r="H82" s="41" t="s">
        <v>52</v>
      </c>
      <c r="I82" s="150"/>
      <c r="J82" s="170" t="s">
        <v>53</v>
      </c>
      <c r="K82" s="66"/>
      <c r="L82" s="24"/>
      <c r="M82" s="24"/>
      <c r="N82" s="24"/>
      <c r="O82" s="24"/>
      <c r="P82" s="24"/>
      <c r="Q82" s="24"/>
      <c r="R82" s="24"/>
      <c r="S82" s="24"/>
      <c r="T82" s="24"/>
      <c r="U82" s="24"/>
      <c r="V82" s="24"/>
      <c r="W82" s="24"/>
      <c r="X82" s="24"/>
      <c r="Y82" s="24"/>
      <c r="Z82" s="24"/>
      <c r="AA82" s="24"/>
      <c r="AB82" s="24"/>
      <c r="AC82" s="24"/>
      <c r="AD82" s="24"/>
      <c r="AE82" s="24"/>
    </row>
    <row r="83" customFormat="false" ht="15" hidden="false" customHeight="false" outlineLevel="0" collapsed="false">
      <c r="A83" s="24"/>
      <c r="B83" s="40"/>
      <c r="C83" s="151"/>
      <c r="D83" s="45"/>
      <c r="E83" s="171"/>
      <c r="F83" s="24"/>
      <c r="G83" s="66"/>
      <c r="H83" s="41" t="s">
        <v>114</v>
      </c>
      <c r="I83" s="150"/>
      <c r="J83" s="170" t="s">
        <v>53</v>
      </c>
      <c r="K83" s="66"/>
      <c r="L83" s="24"/>
      <c r="M83" s="24"/>
      <c r="N83" s="24"/>
      <c r="O83" s="24"/>
      <c r="P83" s="24"/>
      <c r="Q83" s="24"/>
      <c r="R83" s="24"/>
      <c r="S83" s="24"/>
      <c r="T83" s="24"/>
      <c r="U83" s="24"/>
      <c r="V83" s="24"/>
      <c r="W83" s="24"/>
      <c r="X83" s="24"/>
      <c r="Y83" s="24"/>
      <c r="Z83" s="24"/>
      <c r="AA83" s="24"/>
      <c r="AB83" s="24"/>
      <c r="AC83" s="24"/>
      <c r="AD83" s="24"/>
      <c r="AE83" s="24"/>
    </row>
    <row r="84" customFormat="false" ht="15" hidden="false" customHeight="false" outlineLevel="0" collapsed="false">
      <c r="A84" s="24"/>
      <c r="B84" s="40"/>
      <c r="C84" s="41" t="str">
        <f aca="false">"PV-Anteil (Standard "&amp;'(Betriebsstoff- &amp; Anlagendaten)'!$C$103 &amp;"%)"</f>
        <v>PV-Anteil (Standard 25%)</v>
      </c>
      <c r="D84" s="150"/>
      <c r="E84" s="47" t="s">
        <v>48</v>
      </c>
      <c r="F84" s="24"/>
      <c r="G84" s="66"/>
      <c r="H84" s="41" t="str">
        <f aca="false">"PV-Anteil (Standard "&amp;'(Betriebsstoff- &amp; Anlagendaten)'!$C$103 &amp;"%)"</f>
        <v>PV-Anteil (Standard 25%)</v>
      </c>
      <c r="I84" s="150"/>
      <c r="J84" s="170" t="s">
        <v>48</v>
      </c>
      <c r="K84" s="66"/>
      <c r="L84" s="24"/>
      <c r="M84" s="24"/>
      <c r="N84" s="24"/>
      <c r="O84" s="24"/>
      <c r="P84" s="24"/>
      <c r="Q84" s="24"/>
      <c r="R84" s="24"/>
      <c r="S84" s="24"/>
      <c r="T84" s="24"/>
      <c r="U84" s="24"/>
      <c r="V84" s="24"/>
      <c r="W84" s="24"/>
      <c r="X84" s="24"/>
      <c r="Y84" s="24"/>
      <c r="Z84" s="24"/>
      <c r="AA84" s="24"/>
      <c r="AB84" s="24"/>
      <c r="AC84" s="24"/>
      <c r="AD84" s="24"/>
      <c r="AE84" s="24"/>
    </row>
    <row r="85" customFormat="false" ht="15" hidden="false" customHeight="false" outlineLevel="0" collapsed="false">
      <c r="A85" s="24"/>
      <c r="B85" s="67"/>
      <c r="C85" s="68"/>
      <c r="D85" s="69"/>
      <c r="E85" s="70"/>
      <c r="F85" s="24"/>
      <c r="G85" s="71"/>
      <c r="H85" s="72"/>
      <c r="I85" s="72"/>
      <c r="J85" s="73"/>
      <c r="K85" s="66"/>
      <c r="L85" s="24"/>
      <c r="M85" s="24"/>
      <c r="N85" s="24"/>
      <c r="O85" s="24"/>
      <c r="P85" s="24"/>
      <c r="Q85" s="24"/>
      <c r="R85" s="24"/>
      <c r="S85" s="24"/>
      <c r="T85" s="24"/>
      <c r="U85" s="24"/>
      <c r="V85" s="24"/>
      <c r="W85" s="24"/>
      <c r="X85" s="24"/>
      <c r="Y85" s="24"/>
      <c r="Z85" s="24"/>
      <c r="AA85" s="24"/>
      <c r="AB85" s="24"/>
      <c r="AC85" s="24"/>
      <c r="AD85" s="24"/>
      <c r="AE85" s="24"/>
    </row>
    <row r="86" customFormat="false" ht="15" hidden="false" customHeight="false" outlineLevel="0" collapsed="false">
      <c r="A86" s="24"/>
      <c r="B86" s="27"/>
      <c r="C86" s="27"/>
      <c r="D86" s="28"/>
      <c r="E86" s="29"/>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row>
    <row r="87" customFormat="false" ht="153.3" hidden="false" customHeight="true" outlineLevel="0" collapsed="false">
      <c r="A87" s="24"/>
      <c r="B87" s="37"/>
      <c r="C87" s="37"/>
      <c r="D87" s="37"/>
      <c r="E87" s="37"/>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row>
    <row r="88" customFormat="false" ht="15" hidden="false" customHeight="false" outlineLevel="0" collapsed="false">
      <c r="B88" s="0"/>
      <c r="C88" s="0"/>
      <c r="D88" s="0"/>
      <c r="E88" s="0"/>
      <c r="M88" s="24"/>
      <c r="N88" s="24"/>
      <c r="O88" s="24"/>
      <c r="P88" s="24"/>
      <c r="Q88" s="24"/>
      <c r="R88" s="24"/>
      <c r="S88" s="24"/>
      <c r="T88" s="24"/>
      <c r="U88" s="24"/>
      <c r="V88" s="24"/>
      <c r="W88" s="24"/>
      <c r="X88" s="24"/>
      <c r="Y88" s="24"/>
      <c r="Z88" s="24"/>
      <c r="AA88" s="24"/>
      <c r="AB88" s="24"/>
      <c r="AC88" s="24"/>
      <c r="AD88" s="24"/>
      <c r="AE88" s="24"/>
    </row>
    <row r="89" customFormat="false" ht="15" hidden="false" customHeight="false" outlineLevel="0" collapsed="false">
      <c r="B89" s="0"/>
      <c r="C89" s="0"/>
      <c r="D89" s="0"/>
      <c r="E89" s="0"/>
    </row>
    <row r="90" customFormat="false" ht="15" hidden="false" customHeight="false" outlineLevel="0" collapsed="false">
      <c r="B90" s="0"/>
      <c r="C90" s="0"/>
      <c r="D90" s="0"/>
      <c r="E90" s="0"/>
    </row>
    <row r="91" customFormat="false" ht="15" hidden="false" customHeight="false" outlineLevel="0" collapsed="false">
      <c r="B91" s="0"/>
      <c r="C91" s="0"/>
      <c r="D91" s="0"/>
      <c r="E91" s="0"/>
    </row>
    <row r="92" customFormat="false" ht="15" hidden="false" customHeight="false" outlineLevel="0" collapsed="false">
      <c r="B92" s="0"/>
      <c r="C92" s="0"/>
      <c r="D92" s="0"/>
      <c r="E92" s="0"/>
    </row>
    <row r="93" customFormat="false" ht="15" hidden="false" customHeight="false" outlineLevel="0" collapsed="false">
      <c r="B93" s="0"/>
      <c r="C93" s="0"/>
      <c r="D93" s="0"/>
      <c r="E93" s="0"/>
    </row>
    <row r="94" customFormat="false" ht="15" hidden="false" customHeight="false" outlineLevel="0" collapsed="false">
      <c r="B94" s="0"/>
      <c r="C94" s="0"/>
      <c r="D94" s="0"/>
      <c r="E94" s="0"/>
    </row>
    <row r="95" customFormat="false" ht="15" hidden="false" customHeight="false" outlineLevel="0" collapsed="false">
      <c r="B95" s="0"/>
      <c r="C95" s="0"/>
      <c r="D95" s="0"/>
      <c r="E95" s="0"/>
    </row>
    <row r="96" customFormat="false" ht="15" hidden="false" customHeight="false" outlineLevel="0" collapsed="false">
      <c r="B96" s="0"/>
      <c r="C96" s="0"/>
      <c r="D96" s="0"/>
      <c r="E96" s="0"/>
    </row>
    <row r="97" customFormat="false" ht="15" hidden="false" customHeight="false" outlineLevel="0" collapsed="false">
      <c r="B97" s="0"/>
      <c r="C97" s="0"/>
      <c r="D97" s="0"/>
      <c r="E97" s="0"/>
    </row>
    <row r="98" customFormat="false" ht="15" hidden="false" customHeight="false" outlineLevel="0" collapsed="false">
      <c r="B98" s="0"/>
      <c r="C98" s="0"/>
      <c r="D98" s="0"/>
      <c r="E98" s="0"/>
    </row>
    <row r="99" customFormat="false" ht="15" hidden="false" customHeight="false" outlineLevel="0" collapsed="false">
      <c r="B99" s="0"/>
      <c r="C99" s="0"/>
      <c r="D99" s="0"/>
      <c r="E99" s="0"/>
    </row>
    <row r="100" customFormat="false" ht="15" hidden="false" customHeight="false" outlineLevel="0" collapsed="false">
      <c r="B100" s="0"/>
      <c r="C100" s="0"/>
      <c r="D100" s="0"/>
      <c r="E100" s="0"/>
    </row>
    <row r="101" customFormat="false" ht="15" hidden="false" customHeight="false" outlineLevel="0" collapsed="false">
      <c r="B101" s="0"/>
      <c r="C101" s="0"/>
      <c r="D101" s="0"/>
      <c r="E101" s="0"/>
    </row>
    <row r="102" customFormat="false" ht="15" hidden="false" customHeight="false" outlineLevel="0" collapsed="false">
      <c r="B102" s="0"/>
      <c r="C102" s="0"/>
      <c r="D102" s="0"/>
      <c r="E102" s="0"/>
    </row>
    <row r="103" customFormat="false" ht="15" hidden="false" customHeight="false" outlineLevel="0" collapsed="false">
      <c r="B103" s="0"/>
      <c r="C103" s="0"/>
      <c r="D103" s="0"/>
      <c r="E103" s="0"/>
    </row>
    <row r="104" customFormat="false" ht="15" hidden="false" customHeight="false" outlineLevel="0" collapsed="false">
      <c r="B104" s="0"/>
      <c r="C104" s="0"/>
      <c r="D104" s="0"/>
      <c r="E104" s="0"/>
    </row>
    <row r="105" customFormat="false" ht="15" hidden="false" customHeight="false" outlineLevel="0" collapsed="false">
      <c r="B105" s="0"/>
      <c r="C105" s="0"/>
      <c r="D105" s="0"/>
      <c r="E105" s="0"/>
    </row>
    <row r="106" customFormat="false" ht="15" hidden="false" customHeight="false" outlineLevel="0" collapsed="false">
      <c r="B106" s="0"/>
      <c r="C106" s="0"/>
      <c r="D106" s="0"/>
      <c r="E106" s="0"/>
    </row>
    <row r="107" customFormat="false" ht="15" hidden="false" customHeight="false" outlineLevel="0" collapsed="false">
      <c r="B107" s="0"/>
      <c r="C107" s="0"/>
      <c r="D107" s="0"/>
      <c r="E107" s="0"/>
    </row>
    <row r="108" customFormat="false" ht="15" hidden="false" customHeight="false" outlineLevel="0" collapsed="false">
      <c r="B108" s="0"/>
      <c r="C108" s="0"/>
      <c r="D108" s="0"/>
      <c r="E108" s="0"/>
    </row>
    <row r="109" customFormat="false" ht="15" hidden="false" customHeight="false" outlineLevel="0" collapsed="false">
      <c r="B109" s="0"/>
      <c r="C109" s="0"/>
      <c r="D109" s="0"/>
      <c r="E109" s="0"/>
    </row>
    <row r="110" customFormat="false" ht="15" hidden="false" customHeight="false" outlineLevel="0" collapsed="false">
      <c r="B110" s="0"/>
      <c r="C110" s="0"/>
      <c r="D110" s="0"/>
      <c r="E110" s="0"/>
    </row>
    <row r="111" customFormat="false" ht="15" hidden="false" customHeight="false" outlineLevel="0" collapsed="false">
      <c r="B111" s="0"/>
      <c r="C111" s="0"/>
      <c r="D111" s="0"/>
      <c r="E111" s="0"/>
    </row>
    <row r="112" customFormat="false" ht="15" hidden="false" customHeight="false" outlineLevel="0" collapsed="false">
      <c r="B112" s="0"/>
      <c r="C112" s="0"/>
      <c r="D112" s="0"/>
      <c r="E112" s="0"/>
    </row>
    <row r="113" customFormat="false" ht="15" hidden="false" customHeight="false" outlineLevel="0" collapsed="false">
      <c r="B113" s="0"/>
      <c r="C113" s="0"/>
      <c r="D113" s="0"/>
      <c r="E113" s="0"/>
    </row>
    <row r="114" customFormat="false" ht="15" hidden="false" customHeight="false" outlineLevel="0" collapsed="false">
      <c r="B114" s="0"/>
      <c r="C114" s="0"/>
      <c r="D114" s="0"/>
      <c r="E114" s="0"/>
    </row>
    <row r="115" customFormat="false" ht="15" hidden="false" customHeight="false" outlineLevel="0" collapsed="false">
      <c r="B115" s="0"/>
      <c r="C115" s="0"/>
      <c r="D115" s="0"/>
      <c r="E115" s="0"/>
    </row>
    <row r="116" customFormat="false" ht="15" hidden="false" customHeight="false" outlineLevel="0" collapsed="false">
      <c r="B116" s="0"/>
      <c r="C116" s="0"/>
      <c r="D116" s="0"/>
      <c r="E116" s="0"/>
    </row>
    <row r="117" customFormat="false" ht="15" hidden="false" customHeight="false" outlineLevel="0" collapsed="false">
      <c r="B117" s="0"/>
      <c r="C117" s="0"/>
      <c r="D117" s="0"/>
      <c r="E117" s="0"/>
    </row>
    <row r="118" customFormat="false" ht="15" hidden="false" customHeight="false" outlineLevel="0" collapsed="false">
      <c r="B118" s="0"/>
      <c r="C118" s="0"/>
      <c r="D118" s="0"/>
      <c r="E118" s="0"/>
    </row>
    <row r="119" customFormat="false" ht="15" hidden="false" customHeight="false" outlineLevel="0" collapsed="false">
      <c r="B119" s="0"/>
      <c r="C119" s="0"/>
      <c r="D119" s="0"/>
      <c r="E119" s="0"/>
    </row>
    <row r="120" customFormat="false" ht="15" hidden="false" customHeight="false" outlineLevel="0" collapsed="false">
      <c r="B120" s="0"/>
      <c r="C120" s="0"/>
      <c r="D120" s="0"/>
      <c r="E120" s="0"/>
    </row>
    <row r="121" customFormat="false" ht="15" hidden="false" customHeight="false" outlineLevel="0" collapsed="false">
      <c r="B121" s="0"/>
      <c r="C121" s="0"/>
      <c r="D121" s="0"/>
      <c r="E121" s="0"/>
    </row>
    <row r="122" customFormat="false" ht="15" hidden="false" customHeight="false" outlineLevel="0" collapsed="false">
      <c r="B122" s="0"/>
      <c r="C122" s="0"/>
      <c r="D122" s="0"/>
      <c r="E122" s="0"/>
    </row>
    <row r="123" customFormat="false" ht="15" hidden="false" customHeight="false" outlineLevel="0" collapsed="false">
      <c r="B123" s="0"/>
      <c r="C123" s="0"/>
      <c r="D123" s="0"/>
      <c r="E123" s="0"/>
    </row>
    <row r="124" customFormat="false" ht="15" hidden="false" customHeight="false" outlineLevel="0" collapsed="false">
      <c r="B124" s="0"/>
      <c r="C124" s="0"/>
      <c r="D124" s="0"/>
      <c r="E124" s="0"/>
    </row>
    <row r="125" customFormat="false" ht="15" hidden="false" customHeight="false" outlineLevel="0" collapsed="false">
      <c r="B125" s="0"/>
      <c r="C125" s="0"/>
      <c r="D125" s="0"/>
      <c r="E125" s="0"/>
    </row>
    <row r="126" customFormat="false" ht="15" hidden="false" customHeight="false" outlineLevel="0" collapsed="false">
      <c r="B126" s="0"/>
      <c r="C126" s="0"/>
      <c r="D126" s="0"/>
      <c r="E126" s="0"/>
    </row>
    <row r="127" customFormat="false" ht="15" hidden="false" customHeight="false" outlineLevel="0" collapsed="false">
      <c r="B127" s="0"/>
      <c r="C127" s="0"/>
      <c r="D127" s="0"/>
      <c r="E127" s="0"/>
    </row>
    <row r="128" customFormat="false" ht="15" hidden="false" customHeight="false" outlineLevel="0" collapsed="false">
      <c r="B128" s="0"/>
      <c r="C128" s="0"/>
      <c r="D128" s="0"/>
      <c r="E128" s="0"/>
    </row>
    <row r="129" customFormat="false" ht="15" hidden="false" customHeight="false" outlineLevel="0" collapsed="false">
      <c r="B129" s="0"/>
      <c r="C129" s="0"/>
      <c r="D129" s="0"/>
      <c r="E129" s="0"/>
    </row>
    <row r="130" customFormat="false" ht="15" hidden="false" customHeight="false" outlineLevel="0" collapsed="false">
      <c r="B130" s="0"/>
      <c r="C130" s="0"/>
      <c r="D130" s="0"/>
      <c r="E130" s="0"/>
    </row>
    <row r="131" customFormat="false" ht="15" hidden="false" customHeight="false" outlineLevel="0" collapsed="false">
      <c r="B131" s="0"/>
      <c r="C131" s="0"/>
      <c r="D131" s="0"/>
      <c r="E131" s="0"/>
    </row>
    <row r="132" customFormat="false" ht="15" hidden="false" customHeight="false" outlineLevel="0" collapsed="false">
      <c r="B132" s="0"/>
      <c r="C132" s="0"/>
      <c r="D132" s="0"/>
      <c r="E132" s="0"/>
    </row>
    <row r="133" customFormat="false" ht="15" hidden="false" customHeight="false" outlineLevel="0" collapsed="false">
      <c r="B133" s="0"/>
      <c r="C133" s="0"/>
      <c r="D133" s="0"/>
      <c r="E133" s="0"/>
    </row>
    <row r="134" customFormat="false" ht="15" hidden="false" customHeight="false" outlineLevel="0" collapsed="false">
      <c r="B134" s="0"/>
      <c r="C134" s="0"/>
      <c r="D134" s="0"/>
      <c r="E134" s="0"/>
    </row>
    <row r="135" customFormat="false" ht="15" hidden="false" customHeight="false" outlineLevel="0" collapsed="false">
      <c r="B135" s="0"/>
      <c r="C135" s="0"/>
      <c r="D135" s="0"/>
      <c r="E135" s="0"/>
    </row>
    <row r="136" customFormat="false" ht="15" hidden="false" customHeight="false" outlineLevel="0" collapsed="false">
      <c r="B136" s="0"/>
      <c r="C136" s="0"/>
      <c r="D136" s="0"/>
      <c r="E136" s="0"/>
    </row>
    <row r="137" customFormat="false" ht="15" hidden="false" customHeight="false" outlineLevel="0" collapsed="false">
      <c r="B137" s="0"/>
      <c r="C137" s="0"/>
      <c r="D137" s="0"/>
      <c r="E137" s="0"/>
    </row>
    <row r="138" customFormat="false" ht="15" hidden="false" customHeight="false" outlineLevel="0" collapsed="false">
      <c r="B138" s="0"/>
      <c r="C138" s="0"/>
      <c r="D138" s="0"/>
      <c r="E138" s="0"/>
    </row>
    <row r="139" customFormat="false" ht="15" hidden="false" customHeight="false" outlineLevel="0" collapsed="false">
      <c r="B139" s="0"/>
      <c r="C139" s="0"/>
      <c r="D139" s="0"/>
      <c r="E139" s="0"/>
    </row>
    <row r="140" customFormat="false" ht="15" hidden="false" customHeight="false" outlineLevel="0" collapsed="false">
      <c r="B140" s="0"/>
      <c r="C140" s="0"/>
      <c r="D140" s="0"/>
      <c r="E140" s="0"/>
    </row>
    <row r="141" customFormat="false" ht="15" hidden="false" customHeight="false" outlineLevel="0" collapsed="false">
      <c r="B141" s="0"/>
      <c r="C141" s="0"/>
      <c r="D141" s="0"/>
      <c r="E141" s="0"/>
    </row>
    <row r="142" customFormat="false" ht="15" hidden="false" customHeight="false" outlineLevel="0" collapsed="false">
      <c r="B142" s="0"/>
      <c r="C142" s="0"/>
      <c r="D142" s="0"/>
      <c r="E142" s="0"/>
    </row>
    <row r="143" customFormat="false" ht="15" hidden="false" customHeight="false" outlineLevel="0" collapsed="false">
      <c r="B143" s="0"/>
      <c r="C143" s="0"/>
      <c r="D143" s="0"/>
      <c r="E143" s="0"/>
    </row>
    <row r="144" customFormat="false" ht="15" hidden="false" customHeight="false" outlineLevel="0" collapsed="false">
      <c r="B144" s="0"/>
      <c r="C144" s="0"/>
      <c r="D144" s="0"/>
      <c r="E144" s="0"/>
    </row>
    <row r="1048576" customFormat="false" ht="12.8" hidden="false" customHeight="false" outlineLevel="0" collapsed="false"/>
  </sheetData>
  <sheetProtection sheet="true" password="cc5a" objects="true" scenarios="true" selectLockedCells="true" selectUnlockedCells="true"/>
  <mergeCells count="2">
    <mergeCell ref="B3:E3"/>
    <mergeCell ref="G3:J3"/>
  </mergeCells>
  <conditionalFormatting sqref="H16:J24">
    <cfRule type="expression" priority="2" aboveAverage="0" equalAverage="0" bottom="0" percent="0" rank="0" text="" dxfId="3">
      <formula>$I$11="ja"</formula>
    </cfRule>
  </conditionalFormatting>
  <conditionalFormatting sqref="H36:J44">
    <cfRule type="expression" priority="3" aboveAverage="0" equalAverage="0" bottom="0" percent="0" rank="0" text="" dxfId="4">
      <formula>$I$31="ja"</formula>
    </cfRule>
  </conditionalFormatting>
  <conditionalFormatting sqref="H56:J64">
    <cfRule type="expression" priority="4" aboveAverage="0" equalAverage="0" bottom="0" percent="0" rank="0" text="" dxfId="4">
      <formula>$I$51="ja"</formula>
    </cfRule>
  </conditionalFormatting>
  <conditionalFormatting sqref="H76:J84">
    <cfRule type="expression" priority="5" aboveAverage="0" equalAverage="0" bottom="0" percent="0" rank="0" text="" dxfId="4">
      <formula>$I$71="ja"</formula>
    </cfRule>
  </conditionalFormatting>
  <dataValidations count="3">
    <dataValidation allowBlank="true" operator="between" showDropDown="false" showErrorMessage="true" showInputMessage="true" sqref="I11 I31 I51 I71" type="list">
      <formula1>'(Betriebsstoff- &amp; Anlagendaten)'!$B$127:$B$129</formula1>
      <formula2>0</formula2>
    </dataValidation>
    <dataValidation allowBlank="true" operator="between" showDropDown="false" showErrorMessage="true" showInputMessage="true" sqref="D9 D29 D49 D69" type="list">
      <formula1>'(Betriebsstoff- &amp; Anlagendaten)'!$B$106:$B$124</formula1>
      <formula2>0</formula2>
    </dataValidation>
    <dataValidation allowBlank="true" operator="between" showDropDown="false" showErrorMessage="true" showInputMessage="true" sqref="I9 I29 I49 I69" type="list">
      <formula1>'(Betriebsstoff- &amp; Anlagendaten)'!$B$106:$B$124</formula1>
      <formula2>0</formula2>
    </dataValidation>
  </dataValidations>
  <printOptions headings="false" gridLines="false" gridLinesSet="true" horizontalCentered="false" verticalCentered="false"/>
  <pageMargins left="0.7" right="0.7"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AMJ112"/>
  <sheetViews>
    <sheetView showFormulas="false" showGridLines="true" showRowColHeaders="true" showZeros="true" rightToLeft="false" tabSelected="false" showOutlineSymbols="true" defaultGridColor="true" view="normal" topLeftCell="A1" colorId="64" zoomScale="95" zoomScaleNormal="95" zoomScalePageLayoutView="100" workbookViewId="0">
      <selection pane="topLeft" activeCell="H50" activeCellId="0" sqref="H50"/>
    </sheetView>
  </sheetViews>
  <sheetFormatPr defaultColWidth="9.12890625" defaultRowHeight="13.8" zeroHeight="false" outlineLevelRow="0" outlineLevelCol="0"/>
  <cols>
    <col collapsed="false" customWidth="true" hidden="false" outlineLevel="0" max="1" min="1" style="1" width="8.1"/>
    <col collapsed="false" customWidth="true" hidden="false" outlineLevel="0" max="2" min="2" style="1" width="4.05"/>
    <col collapsed="false" customWidth="false" hidden="false" outlineLevel="0" max="3" min="3" style="75" width="9.13"/>
    <col collapsed="false" customWidth="true" hidden="false" outlineLevel="0" max="4" min="4" style="75" width="6.94"/>
    <col collapsed="false" customWidth="true" hidden="false" outlineLevel="0" max="6" min="5" style="1" width="19.84"/>
    <col collapsed="false" customWidth="true" hidden="false" outlineLevel="0" max="7" min="7" style="1" width="4.05"/>
    <col collapsed="false" customWidth="true" hidden="false" outlineLevel="0" max="15" min="8" style="1" width="19.38"/>
    <col collapsed="false" customWidth="false" hidden="false" outlineLevel="0" max="1008" min="16" style="1" width="9.13"/>
    <col collapsed="false" customWidth="true" hidden="false" outlineLevel="0" max="1024" min="1009" style="1" width="11.52"/>
  </cols>
  <sheetData>
    <row r="1" s="22" customFormat="true" ht="56.7" hidden="false" customHeight="true" outlineLevel="0" collapsed="false">
      <c r="A1" s="24"/>
      <c r="B1" s="24"/>
      <c r="C1" s="76"/>
      <c r="D1" s="76"/>
      <c r="E1" s="25"/>
      <c r="F1" s="77" t="n">
        <f aca="true">TODAY()</f>
        <v>44376</v>
      </c>
      <c r="G1" s="77"/>
      <c r="H1" s="24"/>
      <c r="I1" s="24"/>
      <c r="J1" s="24"/>
      <c r="K1" s="24"/>
      <c r="L1" s="24"/>
      <c r="M1" s="24"/>
      <c r="N1" s="24"/>
      <c r="AMD1" s="1"/>
      <c r="AME1" s="1"/>
      <c r="AMF1" s="1"/>
      <c r="AMG1" s="1"/>
      <c r="AMH1" s="1"/>
      <c r="AMI1" s="1"/>
      <c r="AMJ1" s="1"/>
    </row>
    <row r="2" customFormat="false" ht="28.35" hidden="false" customHeight="true" outlineLevel="0" collapsed="false">
      <c r="A2" s="2"/>
      <c r="B2" s="2"/>
      <c r="C2" s="76"/>
      <c r="D2" s="76"/>
      <c r="E2" s="76"/>
      <c r="F2" s="76"/>
      <c r="G2" s="76"/>
      <c r="H2" s="2"/>
      <c r="I2" s="2"/>
      <c r="J2" s="2"/>
      <c r="K2" s="2"/>
      <c r="L2" s="2"/>
      <c r="M2" s="2"/>
      <c r="N2" s="2"/>
    </row>
    <row r="3" customFormat="false" ht="20.4" hidden="false" customHeight="true" outlineLevel="0" collapsed="false">
      <c r="A3" s="2"/>
      <c r="B3" s="78" t="s">
        <v>61</v>
      </c>
      <c r="D3" s="76"/>
      <c r="E3" s="76"/>
      <c r="F3" s="76"/>
      <c r="G3" s="76"/>
      <c r="H3" s="2"/>
      <c r="I3" s="2"/>
      <c r="J3" s="2"/>
      <c r="K3" s="2"/>
      <c r="L3" s="2"/>
      <c r="M3" s="2"/>
      <c r="N3" s="2"/>
    </row>
    <row r="4" customFormat="false" ht="21.8" hidden="false" customHeight="true" outlineLevel="0" collapsed="false">
      <c r="A4" s="2"/>
      <c r="B4" s="79"/>
      <c r="C4" s="80"/>
      <c r="D4" s="81"/>
      <c r="E4" s="81"/>
      <c r="F4" s="80" t="str">
        <f aca="false">IF('(Rechner)'!AJ11&lt;&gt;100,"Summe nicht 100%!","")</f>
        <v>Summe nicht 100%!</v>
      </c>
      <c r="G4" s="82"/>
      <c r="H4" s="2"/>
      <c r="I4" s="2"/>
      <c r="J4" s="2"/>
      <c r="K4" s="2"/>
      <c r="L4" s="2"/>
      <c r="M4" s="2"/>
      <c r="N4" s="2"/>
    </row>
    <row r="5" customFormat="false" ht="30.95" hidden="false" customHeight="true" outlineLevel="0" collapsed="false">
      <c r="A5" s="2"/>
      <c r="B5" s="83"/>
      <c r="C5" s="84" t="s">
        <v>62</v>
      </c>
      <c r="D5" s="84"/>
      <c r="E5" s="84"/>
      <c r="F5" s="84"/>
      <c r="G5" s="85"/>
      <c r="H5" s="2"/>
      <c r="I5" s="2"/>
      <c r="J5" s="2"/>
      <c r="K5" s="2"/>
      <c r="L5" s="2"/>
      <c r="M5" s="2"/>
      <c r="N5" s="2"/>
    </row>
    <row r="6" customFormat="false" ht="14.9" hidden="false" customHeight="true" outlineLevel="0" collapsed="false">
      <c r="A6" s="2"/>
      <c r="B6" s="83"/>
      <c r="C6" s="86"/>
      <c r="D6" s="87"/>
      <c r="E6" s="88"/>
      <c r="F6" s="89"/>
      <c r="G6" s="85"/>
      <c r="H6" s="2"/>
      <c r="I6" s="2"/>
      <c r="J6" s="2"/>
      <c r="K6" s="2"/>
      <c r="L6" s="2"/>
      <c r="M6" s="2"/>
      <c r="N6" s="2"/>
    </row>
    <row r="7" customFormat="false" ht="14.9" hidden="false" customHeight="true" outlineLevel="0" collapsed="false">
      <c r="A7" s="2"/>
      <c r="B7" s="83"/>
      <c r="C7" s="86"/>
      <c r="D7" s="87"/>
      <c r="E7" s="88"/>
      <c r="F7" s="89"/>
      <c r="G7" s="85"/>
      <c r="H7" s="2"/>
      <c r="I7" s="2"/>
      <c r="J7" s="2"/>
      <c r="K7" s="2"/>
      <c r="L7" s="2"/>
      <c r="M7" s="2"/>
      <c r="N7" s="2"/>
    </row>
    <row r="8" customFormat="false" ht="14.9" hidden="false" customHeight="true" outlineLevel="0" collapsed="false">
      <c r="A8" s="2"/>
      <c r="B8" s="83"/>
      <c r="C8" s="86"/>
      <c r="D8" s="87"/>
      <c r="E8" s="88"/>
      <c r="F8" s="90"/>
      <c r="G8" s="85"/>
      <c r="H8" s="2"/>
      <c r="I8" s="2"/>
      <c r="J8" s="2"/>
      <c r="K8" s="2"/>
      <c r="L8" s="2"/>
      <c r="M8" s="2"/>
      <c r="N8" s="2"/>
    </row>
    <row r="9" customFormat="false" ht="14.9" hidden="false" customHeight="true" outlineLevel="0" collapsed="false">
      <c r="A9" s="2"/>
      <c r="B9" s="83"/>
      <c r="C9" s="86"/>
      <c r="D9" s="87"/>
      <c r="E9" s="88"/>
      <c r="F9" s="90"/>
      <c r="G9" s="85"/>
      <c r="H9" s="2"/>
      <c r="I9" s="2"/>
      <c r="J9" s="2"/>
      <c r="K9" s="2"/>
      <c r="L9" s="2"/>
      <c r="M9" s="2"/>
      <c r="N9" s="2"/>
    </row>
    <row r="10" customFormat="false" ht="14.9" hidden="false" customHeight="true" outlineLevel="0" collapsed="false">
      <c r="A10" s="2"/>
      <c r="B10" s="83"/>
      <c r="C10" s="86"/>
      <c r="D10" s="87"/>
      <c r="E10" s="88"/>
      <c r="F10" s="90"/>
      <c r="G10" s="85"/>
      <c r="H10" s="2"/>
      <c r="I10" s="2"/>
      <c r="J10" s="2"/>
      <c r="K10" s="2"/>
      <c r="L10" s="2"/>
      <c r="M10" s="2"/>
      <c r="N10" s="2"/>
    </row>
    <row r="11" customFormat="false" ht="14.9" hidden="false" customHeight="true" outlineLevel="0" collapsed="false">
      <c r="A11" s="2"/>
      <c r="B11" s="83"/>
      <c r="C11" s="86"/>
      <c r="D11" s="87"/>
      <c r="E11" s="88"/>
      <c r="F11" s="90"/>
      <c r="G11" s="85"/>
      <c r="H11" s="2"/>
      <c r="I11" s="2"/>
      <c r="J11" s="2"/>
      <c r="K11" s="2"/>
      <c r="L11" s="2"/>
      <c r="M11" s="2"/>
      <c r="N11" s="2"/>
    </row>
    <row r="12" customFormat="false" ht="14.9" hidden="false" customHeight="true" outlineLevel="0" collapsed="false">
      <c r="A12" s="2"/>
      <c r="B12" s="83"/>
      <c r="C12" s="86"/>
      <c r="D12" s="87"/>
      <c r="E12" s="88"/>
      <c r="F12" s="90"/>
      <c r="G12" s="85"/>
      <c r="H12" s="2"/>
      <c r="I12" s="2"/>
      <c r="J12" s="2"/>
      <c r="K12" s="2"/>
      <c r="L12" s="2"/>
      <c r="M12" s="2"/>
      <c r="N12" s="2"/>
    </row>
    <row r="13" customFormat="false" ht="14.9" hidden="false" customHeight="true" outlineLevel="0" collapsed="false">
      <c r="A13" s="2"/>
      <c r="B13" s="83"/>
      <c r="C13" s="86"/>
      <c r="D13" s="87"/>
      <c r="E13" s="88"/>
      <c r="F13" s="90"/>
      <c r="G13" s="85"/>
      <c r="H13" s="2"/>
      <c r="I13" s="2"/>
      <c r="J13" s="2"/>
      <c r="K13" s="2"/>
      <c r="L13" s="2"/>
      <c r="M13" s="2"/>
      <c r="N13" s="2"/>
    </row>
    <row r="14" customFormat="false" ht="14.9" hidden="false" customHeight="true" outlineLevel="0" collapsed="false">
      <c r="A14" s="2"/>
      <c r="B14" s="83"/>
      <c r="C14" s="86"/>
      <c r="D14" s="87"/>
      <c r="E14" s="88"/>
      <c r="F14" s="90"/>
      <c r="G14" s="85"/>
      <c r="H14" s="2"/>
      <c r="I14" s="2"/>
      <c r="J14" s="2"/>
      <c r="K14" s="2"/>
      <c r="L14" s="2"/>
      <c r="M14" s="2"/>
      <c r="N14" s="2"/>
    </row>
    <row r="15" customFormat="false" ht="14.9" hidden="false" customHeight="true" outlineLevel="0" collapsed="false">
      <c r="A15" s="2"/>
      <c r="B15" s="83"/>
      <c r="C15" s="91"/>
      <c r="D15" s="92"/>
      <c r="E15" s="93" t="s">
        <v>63</v>
      </c>
      <c r="F15" s="93"/>
      <c r="G15" s="85"/>
      <c r="H15" s="2"/>
      <c r="I15" s="2"/>
      <c r="J15" s="2"/>
      <c r="K15" s="2"/>
      <c r="L15" s="2"/>
      <c r="M15" s="2"/>
      <c r="N15" s="2"/>
    </row>
    <row r="16" customFormat="false" ht="14.9" hidden="false" customHeight="true" outlineLevel="0" collapsed="false">
      <c r="A16" s="2"/>
      <c r="B16" s="83"/>
      <c r="C16" s="91"/>
      <c r="D16" s="92"/>
      <c r="E16" s="93" t="s">
        <v>64</v>
      </c>
      <c r="F16" s="93" t="s">
        <v>65</v>
      </c>
      <c r="G16" s="85"/>
      <c r="H16" s="2"/>
      <c r="I16" s="2"/>
      <c r="J16" s="2"/>
      <c r="K16" s="2"/>
      <c r="L16" s="2"/>
      <c r="M16" s="2"/>
      <c r="N16" s="2"/>
    </row>
    <row r="17" customFormat="false" ht="14.45" hidden="false" customHeight="true" outlineLevel="0" collapsed="false">
      <c r="A17" s="2"/>
      <c r="B17" s="83"/>
      <c r="C17" s="94" t="s">
        <v>66</v>
      </c>
      <c r="D17" s="95"/>
      <c r="E17" s="96" t="n">
        <f aca="false">'(Rechner)'!AB32</f>
        <v>0</v>
      </c>
      <c r="F17" s="96" t="n">
        <f aca="false">'(Rechner)'!AJ32</f>
        <v>0</v>
      </c>
      <c r="G17" s="85"/>
      <c r="H17" s="2"/>
      <c r="I17" s="2"/>
      <c r="J17" s="2"/>
      <c r="K17" s="2"/>
      <c r="L17" s="2"/>
      <c r="M17" s="2"/>
      <c r="N17" s="2"/>
    </row>
    <row r="18" customFormat="false" ht="14.45" hidden="false" customHeight="true" outlineLevel="0" collapsed="false">
      <c r="A18" s="2"/>
      <c r="B18" s="83"/>
      <c r="C18" s="94" t="s">
        <v>67</v>
      </c>
      <c r="D18" s="95"/>
      <c r="E18" s="96" t="n">
        <f aca="false">SUM('(Rechner)'!W37:Z37)</f>
        <v>0</v>
      </c>
      <c r="F18" s="96" t="n">
        <f aca="false">'(Rechner)'!AJ37</f>
        <v>0</v>
      </c>
      <c r="G18" s="85"/>
      <c r="H18" s="2"/>
      <c r="I18" s="2"/>
      <c r="J18" s="2"/>
      <c r="K18" s="2"/>
      <c r="L18" s="2"/>
      <c r="M18" s="2"/>
      <c r="N18" s="2"/>
    </row>
    <row r="19" customFormat="false" ht="14.45" hidden="false" customHeight="true" outlineLevel="0" collapsed="false">
      <c r="A19" s="2"/>
      <c r="B19" s="83"/>
      <c r="C19" s="94" t="s">
        <v>68</v>
      </c>
      <c r="D19" s="95"/>
      <c r="E19" s="96" t="n">
        <f aca="false">'(Rechner)'!AB39</f>
        <v>0</v>
      </c>
      <c r="F19" s="96" t="n">
        <f aca="false">'(Rechner)'!AJ39</f>
        <v>0</v>
      </c>
      <c r="G19" s="85"/>
      <c r="H19" s="2"/>
      <c r="I19" s="2"/>
      <c r="J19" s="2"/>
      <c r="K19" s="2"/>
      <c r="L19" s="2"/>
      <c r="M19" s="2"/>
      <c r="N19" s="2"/>
    </row>
    <row r="20" customFormat="false" ht="14.45" hidden="false" customHeight="true" outlineLevel="0" collapsed="false">
      <c r="A20" s="2"/>
      <c r="B20" s="83"/>
      <c r="C20" s="94" t="s">
        <v>69</v>
      </c>
      <c r="D20" s="95"/>
      <c r="E20" s="96" t="n">
        <f aca="false">'(Rechner)'!AB40</f>
        <v>0</v>
      </c>
      <c r="F20" s="96" t="n">
        <f aca="false">'(Rechner)'!AJ40</f>
        <v>0</v>
      </c>
      <c r="G20" s="85"/>
      <c r="H20" s="2"/>
      <c r="I20" s="2"/>
      <c r="J20" s="2"/>
      <c r="K20" s="2"/>
      <c r="L20" s="2"/>
      <c r="M20" s="2"/>
      <c r="N20" s="2"/>
    </row>
    <row r="21" customFormat="false" ht="14.45" hidden="false" customHeight="true" outlineLevel="0" collapsed="false">
      <c r="A21" s="2"/>
      <c r="B21" s="83"/>
      <c r="C21" s="94" t="s">
        <v>70</v>
      </c>
      <c r="D21" s="95"/>
      <c r="E21" s="96" t="n">
        <f aca="false">'(Rechner)'!AB41</f>
        <v>0</v>
      </c>
      <c r="F21" s="96" t="n">
        <f aca="false">'(Rechner)'!AJ41</f>
        <v>0</v>
      </c>
      <c r="G21" s="85"/>
      <c r="H21" s="2"/>
      <c r="I21" s="2"/>
      <c r="J21" s="2"/>
      <c r="K21" s="2"/>
      <c r="L21" s="2"/>
      <c r="M21" s="2"/>
      <c r="N21" s="2"/>
    </row>
    <row r="22" customFormat="false" ht="16.45" hidden="false" customHeight="true" outlineLevel="0" collapsed="false">
      <c r="A22" s="2"/>
      <c r="B22" s="83"/>
      <c r="C22" s="97"/>
      <c r="D22" s="98"/>
      <c r="E22" s="93" t="s">
        <v>71</v>
      </c>
      <c r="F22" s="93"/>
      <c r="G22" s="85"/>
      <c r="H22" s="2"/>
      <c r="I22" s="2"/>
      <c r="J22" s="2"/>
      <c r="K22" s="2"/>
      <c r="L22" s="2"/>
      <c r="M22" s="2"/>
      <c r="N22" s="2"/>
    </row>
    <row r="23" customFormat="false" ht="14.45" hidden="false" customHeight="true" outlineLevel="0" collapsed="false">
      <c r="A23" s="2"/>
      <c r="B23" s="83"/>
      <c r="C23" s="94" t="s">
        <v>72</v>
      </c>
      <c r="D23" s="95"/>
      <c r="E23" s="96" t="n">
        <f aca="false">'(Rechner)'!AB48</f>
        <v>0</v>
      </c>
      <c r="F23" s="96" t="n">
        <f aca="false">'(Rechner)'!AJ47</f>
        <v>0</v>
      </c>
      <c r="G23" s="99"/>
      <c r="H23" s="2"/>
      <c r="I23" s="2"/>
      <c r="J23" s="2"/>
      <c r="K23" s="2"/>
      <c r="L23" s="2"/>
      <c r="M23" s="2"/>
      <c r="N23" s="2"/>
    </row>
    <row r="24" customFormat="false" ht="13.8" hidden="false" customHeight="false" outlineLevel="0" collapsed="false">
      <c r="A24" s="2"/>
      <c r="B24" s="83"/>
      <c r="C24" s="94" t="s">
        <v>73</v>
      </c>
      <c r="D24" s="95"/>
      <c r="E24" s="100" t="n">
        <f aca="false">'(Rechner)'!AB46</f>
        <v>0</v>
      </c>
      <c r="F24" s="96" t="n">
        <f aca="false">'(Rechner)'!AJ46</f>
        <v>0</v>
      </c>
      <c r="G24" s="85"/>
      <c r="H24" s="2"/>
      <c r="I24" s="2"/>
      <c r="J24" s="2"/>
      <c r="K24" s="2"/>
      <c r="L24" s="2"/>
      <c r="M24" s="2"/>
      <c r="N24" s="2"/>
    </row>
    <row r="25" customFormat="false" ht="13.8" hidden="false" customHeight="false" outlineLevel="0" collapsed="false">
      <c r="A25" s="2"/>
      <c r="B25" s="83"/>
      <c r="C25" s="101" t="s">
        <v>74</v>
      </c>
      <c r="D25" s="98"/>
      <c r="E25" s="102" t="n">
        <f aca="false">'(Rechner)'!AB51</f>
        <v>0</v>
      </c>
      <c r="F25" s="103" t="n">
        <f aca="false">'(Rechner)'!AJ51</f>
        <v>0</v>
      </c>
      <c r="G25" s="85"/>
      <c r="H25" s="2"/>
      <c r="I25" s="2"/>
      <c r="J25" s="2"/>
      <c r="K25" s="2"/>
      <c r="L25" s="2"/>
      <c r="M25" s="2"/>
      <c r="N25" s="2"/>
    </row>
    <row r="26" customFormat="false" ht="14.45" hidden="false" customHeight="true" outlineLevel="0" collapsed="false">
      <c r="A26" s="2"/>
      <c r="B26" s="83"/>
      <c r="C26" s="101" t="s">
        <v>75</v>
      </c>
      <c r="D26" s="98"/>
      <c r="E26" s="104"/>
      <c r="F26" s="105" t="e">
        <f aca="false">-(1-(F25/E25))</f>
        <v>#DIV/0!</v>
      </c>
      <c r="G26" s="85"/>
      <c r="H26" s="2"/>
      <c r="I26" s="2"/>
      <c r="J26" s="2"/>
      <c r="K26" s="2"/>
      <c r="L26" s="2"/>
      <c r="M26" s="2"/>
      <c r="N26" s="2"/>
    </row>
    <row r="27" customFormat="false" ht="14.45" hidden="false" customHeight="true" outlineLevel="0" collapsed="false">
      <c r="A27" s="106"/>
      <c r="B27" s="83"/>
      <c r="C27" s="107"/>
      <c r="D27" s="108"/>
      <c r="E27" s="109"/>
      <c r="F27" s="109"/>
      <c r="G27" s="85"/>
      <c r="H27" s="2"/>
      <c r="I27" s="2"/>
      <c r="J27" s="2"/>
      <c r="K27" s="2"/>
      <c r="L27" s="2"/>
      <c r="M27" s="2"/>
      <c r="N27" s="2"/>
    </row>
    <row r="28" customFormat="false" ht="14.45" hidden="false" customHeight="true" outlineLevel="0" collapsed="false">
      <c r="A28" s="106"/>
      <c r="B28" s="83"/>
      <c r="C28" s="107"/>
      <c r="D28" s="108"/>
      <c r="E28" s="109"/>
      <c r="F28" s="109"/>
      <c r="G28" s="85"/>
      <c r="H28" s="2"/>
      <c r="I28" s="2"/>
      <c r="J28" s="2"/>
      <c r="K28" s="2"/>
      <c r="L28" s="2"/>
      <c r="M28" s="2"/>
      <c r="N28" s="2"/>
    </row>
    <row r="29" customFormat="false" ht="21.25" hidden="false" customHeight="true" outlineLevel="0" collapsed="false">
      <c r="A29" s="2"/>
      <c r="B29" s="83"/>
      <c r="C29" s="84" t="s">
        <v>76</v>
      </c>
      <c r="D29" s="84"/>
      <c r="E29" s="84"/>
      <c r="F29" s="84"/>
      <c r="G29" s="85"/>
      <c r="H29" s="2"/>
      <c r="I29" s="2"/>
      <c r="J29" s="2"/>
      <c r="K29" s="2"/>
      <c r="L29" s="2"/>
      <c r="M29" s="2"/>
      <c r="N29" s="2"/>
    </row>
    <row r="30" customFormat="false" ht="21.25" hidden="false" customHeight="true" outlineLevel="0" collapsed="false">
      <c r="A30" s="2"/>
      <c r="B30" s="83"/>
      <c r="C30" s="110" t="s">
        <v>77</v>
      </c>
      <c r="D30" s="111"/>
      <c r="E30" s="112" t="s">
        <v>78</v>
      </c>
      <c r="F30" s="113" t="n">
        <f aca="false">F25-E25</f>
        <v>0</v>
      </c>
      <c r="G30" s="85"/>
      <c r="H30" s="2"/>
      <c r="I30" s="2"/>
      <c r="J30" s="2"/>
      <c r="K30" s="2"/>
      <c r="L30" s="2"/>
      <c r="M30" s="2"/>
      <c r="N30" s="2"/>
    </row>
    <row r="31" customFormat="false" ht="21.25" hidden="false" customHeight="true" outlineLevel="0" collapsed="false">
      <c r="A31" s="2"/>
      <c r="B31" s="83"/>
      <c r="C31" s="114" t="s">
        <v>79</v>
      </c>
      <c r="D31" s="115" t="n">
        <f aca="false">'(Betriebsstoff- &amp; Anlagendaten)'!$C$91/100</f>
        <v>0.011</v>
      </c>
      <c r="E31" s="112" t="s">
        <v>80</v>
      </c>
      <c r="F31" s="116" t="n">
        <f aca="false">'(Rechner)'!AJ364</f>
        <v>0</v>
      </c>
      <c r="G31" s="85"/>
      <c r="H31" s="2"/>
      <c r="I31" s="2"/>
      <c r="J31" s="2"/>
      <c r="K31" s="2"/>
      <c r="L31" s="2"/>
      <c r="M31" s="2"/>
      <c r="N31" s="2"/>
    </row>
    <row r="32" customFormat="false" ht="21.25" hidden="false" customHeight="true" outlineLevel="0" collapsed="false">
      <c r="A32" s="2"/>
      <c r="B32" s="83"/>
      <c r="C32" s="117" t="s">
        <v>81</v>
      </c>
      <c r="D32" s="117"/>
      <c r="E32" s="112" t="s">
        <v>78</v>
      </c>
      <c r="F32" s="113" t="n">
        <f aca="false">'(Rechner)'!AJ340</f>
        <v>0</v>
      </c>
      <c r="G32" s="85"/>
      <c r="H32" s="2"/>
      <c r="I32" s="2"/>
      <c r="J32" s="2"/>
      <c r="K32" s="2"/>
      <c r="L32" s="2"/>
      <c r="M32" s="2"/>
      <c r="N32" s="2"/>
    </row>
    <row r="33" customFormat="false" ht="21.25" hidden="false" customHeight="true" outlineLevel="0" collapsed="false">
      <c r="A33" s="2"/>
      <c r="B33" s="83"/>
      <c r="C33" s="114" t="s">
        <v>79</v>
      </c>
      <c r="D33" s="115" t="n">
        <f aca="false">'(Betriebsstoff- &amp; Anlagendaten)'!$C$91/100</f>
        <v>0.011</v>
      </c>
      <c r="E33" s="112" t="s">
        <v>80</v>
      </c>
      <c r="F33" s="118" t="n">
        <f aca="false">'(Rechner)'!AJ363</f>
        <v>0</v>
      </c>
      <c r="G33" s="85"/>
      <c r="H33" s="2"/>
      <c r="I33" s="2"/>
      <c r="J33" s="2"/>
      <c r="K33" s="2"/>
      <c r="L33" s="2"/>
      <c r="M33" s="2"/>
      <c r="N33" s="2"/>
    </row>
    <row r="34" customFormat="false" ht="26.4" hidden="false" customHeight="true" outlineLevel="0" collapsed="false">
      <c r="A34" s="2"/>
      <c r="B34" s="119"/>
      <c r="C34" s="120"/>
      <c r="D34" s="120"/>
      <c r="E34" s="120"/>
      <c r="F34" s="120"/>
      <c r="G34" s="121"/>
      <c r="H34" s="2"/>
      <c r="I34" s="2"/>
      <c r="J34" s="2"/>
      <c r="K34" s="2"/>
      <c r="L34" s="2"/>
      <c r="M34" s="2"/>
      <c r="N34" s="2"/>
    </row>
    <row r="35" customFormat="false" ht="13.8" hidden="false" customHeight="false" outlineLevel="0" collapsed="false">
      <c r="A35" s="2"/>
      <c r="B35" s="76"/>
      <c r="C35" s="76"/>
      <c r="D35" s="76"/>
      <c r="E35" s="76"/>
      <c r="F35" s="76"/>
      <c r="G35" s="76"/>
      <c r="H35" s="2"/>
      <c r="I35" s="2"/>
      <c r="J35" s="2"/>
      <c r="K35" s="2"/>
      <c r="L35" s="2"/>
      <c r="M35" s="2"/>
      <c r="N35" s="2"/>
    </row>
    <row r="36" customFormat="false" ht="15.9" hidden="false" customHeight="true" outlineLevel="0" collapsed="false">
      <c r="A36" s="2"/>
      <c r="B36" s="76"/>
      <c r="C36" s="76"/>
      <c r="D36" s="76"/>
      <c r="E36" s="76"/>
      <c r="F36" s="76"/>
      <c r="G36" s="76"/>
      <c r="H36" s="2"/>
      <c r="I36" s="2"/>
      <c r="J36" s="2"/>
      <c r="K36" s="2"/>
      <c r="L36" s="2"/>
      <c r="M36" s="2"/>
      <c r="N36" s="2"/>
    </row>
    <row r="37" customFormat="false" ht="17.9" hidden="false" customHeight="true" outlineLevel="0" collapsed="false">
      <c r="A37" s="2"/>
      <c r="B37" s="76"/>
      <c r="C37" s="76"/>
      <c r="D37" s="76"/>
      <c r="E37" s="76"/>
      <c r="F37" s="76"/>
      <c r="G37" s="76"/>
      <c r="H37" s="2"/>
      <c r="I37" s="2"/>
      <c r="J37" s="2"/>
      <c r="K37" s="2"/>
      <c r="L37" s="2"/>
      <c r="M37" s="2"/>
      <c r="N37" s="2"/>
    </row>
    <row r="38" customFormat="false" ht="13.8" hidden="false" customHeight="false" outlineLevel="0" collapsed="false">
      <c r="A38" s="2"/>
      <c r="B38" s="78" t="s">
        <v>82</v>
      </c>
      <c r="C38" s="76"/>
      <c r="D38" s="76"/>
      <c r="E38" s="76"/>
      <c r="F38" s="76"/>
      <c r="G38" s="76"/>
      <c r="H38" s="2"/>
      <c r="I38" s="2"/>
      <c r="J38" s="2"/>
      <c r="K38" s="2"/>
      <c r="L38" s="2"/>
      <c r="M38" s="2"/>
      <c r="N38" s="2"/>
    </row>
    <row r="39" customFormat="false" ht="13.8" hidden="false" customHeight="false" outlineLevel="0" collapsed="false">
      <c r="A39" s="2"/>
      <c r="B39" s="79"/>
      <c r="C39" s="81"/>
      <c r="D39" s="81"/>
      <c r="E39" s="81"/>
      <c r="F39" s="81"/>
      <c r="G39" s="82"/>
      <c r="H39" s="2"/>
      <c r="I39" s="2"/>
      <c r="J39" s="2"/>
      <c r="K39" s="2"/>
      <c r="L39" s="2"/>
      <c r="M39" s="2"/>
      <c r="N39" s="2"/>
    </row>
    <row r="40" customFormat="false" ht="13.8" hidden="false" customHeight="false" outlineLevel="0" collapsed="false">
      <c r="A40" s="2"/>
      <c r="B40" s="83"/>
      <c r="C40" s="76"/>
      <c r="D40" s="76"/>
      <c r="E40" s="76"/>
      <c r="F40" s="76"/>
      <c r="G40" s="85"/>
      <c r="H40" s="2"/>
      <c r="I40" s="2"/>
      <c r="J40" s="2"/>
      <c r="K40" s="2"/>
      <c r="L40" s="2"/>
      <c r="M40" s="2"/>
      <c r="N40" s="2"/>
    </row>
    <row r="41" customFormat="false" ht="13.8" hidden="false" customHeight="false" outlineLevel="0" collapsed="false">
      <c r="A41" s="2"/>
      <c r="B41" s="83"/>
      <c r="C41" s="76"/>
      <c r="D41" s="76"/>
      <c r="E41" s="76"/>
      <c r="F41" s="76"/>
      <c r="G41" s="85"/>
      <c r="H41" s="2"/>
      <c r="I41" s="2"/>
      <c r="J41" s="2"/>
      <c r="K41" s="2"/>
      <c r="L41" s="2"/>
      <c r="M41" s="2"/>
      <c r="N41" s="2"/>
    </row>
    <row r="42" customFormat="false" ht="13.8" hidden="false" customHeight="false" outlineLevel="0" collapsed="false">
      <c r="A42" s="2"/>
      <c r="B42" s="83"/>
      <c r="C42" s="76"/>
      <c r="D42" s="76"/>
      <c r="E42" s="76"/>
      <c r="F42" s="76"/>
      <c r="G42" s="85"/>
      <c r="H42" s="2"/>
      <c r="I42" s="2"/>
      <c r="J42" s="2"/>
      <c r="K42" s="2"/>
      <c r="L42" s="2"/>
      <c r="M42" s="2"/>
      <c r="N42" s="2"/>
    </row>
    <row r="43" customFormat="false" ht="13.8" hidden="false" customHeight="false" outlineLevel="0" collapsed="false">
      <c r="A43" s="2"/>
      <c r="B43" s="83"/>
      <c r="C43" s="76"/>
      <c r="D43" s="76"/>
      <c r="E43" s="76"/>
      <c r="F43" s="76"/>
      <c r="G43" s="85"/>
      <c r="H43" s="2"/>
      <c r="I43" s="2"/>
      <c r="J43" s="2"/>
      <c r="K43" s="2"/>
      <c r="L43" s="2"/>
      <c r="M43" s="2"/>
      <c r="N43" s="2"/>
    </row>
    <row r="44" customFormat="false" ht="13.8" hidden="false" customHeight="false" outlineLevel="0" collapsed="false">
      <c r="A44" s="2"/>
      <c r="B44" s="83"/>
      <c r="C44" s="76"/>
      <c r="D44" s="76"/>
      <c r="E44" s="76"/>
      <c r="F44" s="76"/>
      <c r="G44" s="85"/>
      <c r="H44" s="2"/>
      <c r="I44" s="2"/>
      <c r="J44" s="2"/>
      <c r="K44" s="2"/>
      <c r="L44" s="2"/>
      <c r="M44" s="2"/>
      <c r="N44" s="2"/>
    </row>
    <row r="45" customFormat="false" ht="13.8" hidden="false" customHeight="false" outlineLevel="0" collapsed="false">
      <c r="A45" s="2"/>
      <c r="B45" s="83"/>
      <c r="C45" s="76"/>
      <c r="D45" s="76"/>
      <c r="E45" s="76"/>
      <c r="F45" s="76"/>
      <c r="G45" s="85"/>
      <c r="H45" s="2"/>
      <c r="I45" s="2"/>
      <c r="J45" s="2"/>
      <c r="K45" s="2"/>
      <c r="L45" s="2"/>
      <c r="M45" s="2"/>
      <c r="N45" s="2"/>
    </row>
    <row r="46" customFormat="false" ht="13.8" hidden="false" customHeight="false" outlineLevel="0" collapsed="false">
      <c r="A46" s="2"/>
      <c r="B46" s="83"/>
      <c r="C46" s="76"/>
      <c r="D46" s="76"/>
      <c r="E46" s="76"/>
      <c r="F46" s="76"/>
      <c r="G46" s="85"/>
      <c r="H46" s="2"/>
      <c r="I46" s="2"/>
      <c r="J46" s="2"/>
      <c r="K46" s="2"/>
      <c r="L46" s="2"/>
      <c r="M46" s="2"/>
      <c r="N46" s="2"/>
    </row>
    <row r="47" customFormat="false" ht="13.8" hidden="false" customHeight="false" outlineLevel="0" collapsed="false">
      <c r="A47" s="2"/>
      <c r="B47" s="83"/>
      <c r="C47" s="76"/>
      <c r="D47" s="76"/>
      <c r="E47" s="76"/>
      <c r="F47" s="76"/>
      <c r="G47" s="85"/>
      <c r="H47" s="2"/>
      <c r="I47" s="2"/>
      <c r="J47" s="2"/>
      <c r="K47" s="2"/>
      <c r="L47" s="2"/>
      <c r="M47" s="2"/>
      <c r="N47" s="2"/>
    </row>
    <row r="48" customFormat="false" ht="13.8" hidden="false" customHeight="false" outlineLevel="0" collapsed="false">
      <c r="A48" s="2"/>
      <c r="B48" s="83"/>
      <c r="C48" s="76"/>
      <c r="D48" s="76"/>
      <c r="E48" s="76"/>
      <c r="F48" s="76"/>
      <c r="G48" s="85"/>
      <c r="H48" s="2"/>
      <c r="I48" s="2"/>
      <c r="J48" s="2"/>
      <c r="K48" s="2"/>
      <c r="L48" s="2"/>
      <c r="M48" s="2"/>
      <c r="N48" s="2"/>
    </row>
    <row r="49" customFormat="false" ht="13.8" hidden="false" customHeight="false" outlineLevel="0" collapsed="false">
      <c r="A49" s="2"/>
      <c r="B49" s="83"/>
      <c r="C49" s="76"/>
      <c r="D49" s="76"/>
      <c r="E49" s="76"/>
      <c r="F49" s="76"/>
      <c r="G49" s="85"/>
      <c r="H49" s="2"/>
      <c r="I49" s="2"/>
      <c r="J49" s="2"/>
      <c r="K49" s="2"/>
      <c r="L49" s="2"/>
      <c r="M49" s="2"/>
      <c r="N49" s="2"/>
    </row>
    <row r="50" customFormat="false" ht="13.8" hidden="false" customHeight="false" outlineLevel="0" collapsed="false">
      <c r="A50" s="2"/>
      <c r="B50" s="83"/>
      <c r="C50" s="76"/>
      <c r="D50" s="76"/>
      <c r="E50" s="76"/>
      <c r="F50" s="76"/>
      <c r="G50" s="85"/>
      <c r="H50" s="2"/>
      <c r="I50" s="2"/>
      <c r="J50" s="2"/>
      <c r="K50" s="2"/>
      <c r="L50" s="2"/>
      <c r="M50" s="2"/>
      <c r="N50" s="2"/>
    </row>
    <row r="51" customFormat="false" ht="13.8" hidden="false" customHeight="false" outlineLevel="0" collapsed="false">
      <c r="A51" s="2"/>
      <c r="B51" s="83"/>
      <c r="C51" s="76"/>
      <c r="D51" s="76"/>
      <c r="E51" s="122" t="str">
        <f aca="false">'2. Abfrage XXL'!B5</f>
        <v>1. Ihre Bestandsanlage</v>
      </c>
      <c r="F51" s="122" t="str">
        <f aca="false">'2. Abfrage XXL'!G5</f>
        <v>2. Ihre gewünschte Neuanlage</v>
      </c>
      <c r="G51" s="123"/>
      <c r="H51" s="2"/>
      <c r="I51" s="2"/>
      <c r="J51" s="2"/>
      <c r="K51" s="2"/>
      <c r="L51" s="2"/>
      <c r="M51" s="2"/>
      <c r="N51" s="2"/>
    </row>
    <row r="52" customFormat="false" ht="13.8" hidden="false" customHeight="false" outlineLevel="0" collapsed="false">
      <c r="A52" s="2"/>
      <c r="B52" s="83"/>
      <c r="C52" s="76"/>
      <c r="D52" s="76" t="str">
        <f aca="false">C17</f>
        <v>Brennstoff bzw. Arbeitspreis</v>
      </c>
      <c r="E52" s="124" t="n">
        <f aca="false">E17</f>
        <v>0</v>
      </c>
      <c r="F52" s="124" t="n">
        <f aca="false">F17</f>
        <v>0</v>
      </c>
      <c r="G52" s="123"/>
      <c r="H52" s="2"/>
      <c r="I52" s="2"/>
      <c r="J52" s="2"/>
      <c r="K52" s="2"/>
      <c r="L52" s="2"/>
      <c r="M52" s="2"/>
      <c r="N52" s="2"/>
    </row>
    <row r="53" customFormat="false" ht="13.8" hidden="false" customHeight="false" outlineLevel="0" collapsed="false">
      <c r="A53" s="2"/>
      <c r="B53" s="83"/>
      <c r="C53" s="76"/>
      <c r="D53" s="76" t="str">
        <f aca="false">C18</f>
        <v>CO2-Steuer</v>
      </c>
      <c r="E53" s="124" t="n">
        <f aca="false">E18</f>
        <v>0</v>
      </c>
      <c r="F53" s="124" t="n">
        <f aca="false">F18</f>
        <v>0</v>
      </c>
      <c r="G53" s="123"/>
      <c r="H53" s="2"/>
      <c r="I53" s="2"/>
      <c r="J53" s="2"/>
      <c r="K53" s="2"/>
      <c r="L53" s="2"/>
      <c r="M53" s="2"/>
      <c r="N53" s="2"/>
    </row>
    <row r="54" customFormat="false" ht="13.8" hidden="false" customHeight="false" outlineLevel="0" collapsed="false">
      <c r="A54" s="2"/>
      <c r="B54" s="83"/>
      <c r="C54" s="76"/>
      <c r="D54" s="76" t="s">
        <v>83</v>
      </c>
      <c r="E54" s="124" t="n">
        <f aca="false">E19+E20+E21</f>
        <v>0</v>
      </c>
      <c r="F54" s="124" t="n">
        <f aca="false">F19+F20+F21</f>
        <v>0</v>
      </c>
      <c r="G54" s="123"/>
      <c r="H54" s="2"/>
      <c r="I54" s="2"/>
      <c r="J54" s="2"/>
      <c r="K54" s="2"/>
      <c r="L54" s="2"/>
      <c r="M54" s="2"/>
      <c r="N54" s="2"/>
    </row>
    <row r="55" customFormat="false" ht="13.8" hidden="false" customHeight="false" outlineLevel="0" collapsed="false">
      <c r="A55" s="2"/>
      <c r="B55" s="83"/>
      <c r="C55" s="76"/>
      <c r="D55" s="76" t="s">
        <v>84</v>
      </c>
      <c r="E55" s="124" t="n">
        <f aca="false">E23/20</f>
        <v>0</v>
      </c>
      <c r="F55" s="124" t="n">
        <f aca="false">F23/20</f>
        <v>0</v>
      </c>
      <c r="G55" s="123"/>
      <c r="H55" s="2"/>
      <c r="I55" s="2"/>
      <c r="J55" s="2"/>
      <c r="K55" s="2"/>
      <c r="L55" s="2"/>
      <c r="M55" s="2"/>
      <c r="N55" s="2"/>
    </row>
    <row r="56" customFormat="false" ht="13.8" hidden="false" customHeight="false" outlineLevel="0" collapsed="false">
      <c r="A56" s="2"/>
      <c r="B56" s="83"/>
      <c r="C56" s="76"/>
      <c r="D56" s="76"/>
      <c r="E56" s="125"/>
      <c r="F56" s="125"/>
      <c r="G56" s="123"/>
      <c r="H56" s="2"/>
      <c r="I56" s="2"/>
      <c r="J56" s="2"/>
      <c r="K56" s="2"/>
      <c r="L56" s="2"/>
      <c r="M56" s="2"/>
      <c r="N56" s="2"/>
    </row>
    <row r="57" customFormat="false" ht="13.8" hidden="false" customHeight="false" outlineLevel="0" collapsed="false">
      <c r="A57" s="2"/>
      <c r="B57" s="83"/>
      <c r="C57" s="76"/>
      <c r="D57" s="76"/>
      <c r="E57" s="125"/>
      <c r="F57" s="125"/>
      <c r="G57" s="123"/>
      <c r="H57" s="2"/>
      <c r="I57" s="2"/>
      <c r="J57" s="2"/>
      <c r="K57" s="2"/>
      <c r="L57" s="2"/>
      <c r="M57" s="2"/>
      <c r="N57" s="2"/>
    </row>
    <row r="58" customFormat="false" ht="13.8" hidden="false" customHeight="false" outlineLevel="0" collapsed="false">
      <c r="A58" s="2"/>
      <c r="B58" s="83"/>
      <c r="C58" s="76"/>
      <c r="D58" s="76"/>
      <c r="E58" s="76"/>
      <c r="F58" s="76"/>
      <c r="G58" s="85"/>
      <c r="H58" s="2"/>
      <c r="I58" s="2"/>
      <c r="J58" s="2"/>
      <c r="K58" s="2"/>
      <c r="L58" s="2"/>
      <c r="M58" s="2"/>
      <c r="N58" s="2"/>
    </row>
    <row r="59" customFormat="false" ht="13.8" hidden="false" customHeight="false" outlineLevel="0" collapsed="false">
      <c r="A59" s="2"/>
      <c r="B59" s="119"/>
      <c r="C59" s="120"/>
      <c r="D59" s="120"/>
      <c r="E59" s="120"/>
      <c r="F59" s="120"/>
      <c r="G59" s="121"/>
      <c r="H59" s="2"/>
      <c r="I59" s="2"/>
      <c r="J59" s="2"/>
      <c r="K59" s="2"/>
      <c r="L59" s="2"/>
      <c r="M59" s="2"/>
      <c r="N59" s="2"/>
    </row>
    <row r="60" customFormat="false" ht="13.8" hidden="false" customHeight="false" outlineLevel="0" collapsed="false">
      <c r="A60" s="2"/>
      <c r="B60" s="76"/>
      <c r="C60" s="76"/>
      <c r="D60" s="76"/>
      <c r="E60" s="76"/>
      <c r="F60" s="76"/>
      <c r="G60" s="76"/>
      <c r="H60" s="2"/>
      <c r="I60" s="2"/>
      <c r="J60" s="2"/>
      <c r="K60" s="2"/>
      <c r="L60" s="2"/>
      <c r="M60" s="2"/>
      <c r="N60" s="2"/>
    </row>
    <row r="61" customFormat="false" ht="13.8" hidden="false" customHeight="false" outlineLevel="0" collapsed="false">
      <c r="A61" s="2"/>
      <c r="B61" s="76"/>
      <c r="C61" s="76"/>
      <c r="D61" s="76"/>
      <c r="E61" s="76"/>
      <c r="F61" s="76"/>
      <c r="G61" s="76"/>
      <c r="H61" s="2"/>
      <c r="I61" s="2"/>
      <c r="J61" s="2"/>
      <c r="K61" s="2"/>
      <c r="L61" s="2"/>
      <c r="M61" s="2"/>
      <c r="N61" s="2"/>
    </row>
    <row r="62" customFormat="false" ht="13.8" hidden="false" customHeight="false" outlineLevel="0" collapsed="false">
      <c r="A62" s="2"/>
      <c r="B62" s="78" t="s">
        <v>85</v>
      </c>
      <c r="C62" s="76"/>
      <c r="D62" s="76"/>
      <c r="E62" s="76"/>
      <c r="F62" s="76"/>
      <c r="G62" s="76"/>
      <c r="H62" s="2"/>
      <c r="I62" s="2"/>
      <c r="J62" s="2"/>
      <c r="K62" s="2"/>
      <c r="L62" s="2"/>
      <c r="M62" s="2"/>
      <c r="N62" s="2"/>
    </row>
    <row r="63" customFormat="false" ht="13.8" hidden="false" customHeight="false" outlineLevel="0" collapsed="false">
      <c r="A63" s="2"/>
      <c r="B63" s="79"/>
      <c r="C63" s="81"/>
      <c r="D63" s="81"/>
      <c r="E63" s="81"/>
      <c r="F63" s="81"/>
      <c r="G63" s="82"/>
      <c r="H63" s="2"/>
      <c r="I63" s="2"/>
      <c r="J63" s="2"/>
      <c r="K63" s="2"/>
      <c r="L63" s="2"/>
      <c r="M63" s="2"/>
      <c r="N63" s="2"/>
    </row>
    <row r="64" customFormat="false" ht="13.8" hidden="false" customHeight="false" outlineLevel="0" collapsed="false">
      <c r="A64" s="2"/>
      <c r="B64" s="83"/>
      <c r="C64" s="76"/>
      <c r="D64" s="76"/>
      <c r="E64" s="76"/>
      <c r="F64" s="76"/>
      <c r="G64" s="85"/>
      <c r="H64" s="2"/>
      <c r="I64" s="2"/>
      <c r="J64" s="2"/>
      <c r="K64" s="2"/>
      <c r="L64" s="2"/>
      <c r="M64" s="2"/>
      <c r="N64" s="2"/>
    </row>
    <row r="65" customFormat="false" ht="13.8" hidden="false" customHeight="false" outlineLevel="0" collapsed="false">
      <c r="A65" s="2"/>
      <c r="B65" s="126"/>
      <c r="C65" s="127"/>
      <c r="D65" s="127"/>
      <c r="E65" s="127"/>
      <c r="F65" s="127"/>
      <c r="G65" s="128"/>
      <c r="H65" s="2"/>
      <c r="I65" s="2"/>
      <c r="J65" s="2"/>
      <c r="K65" s="2"/>
      <c r="L65" s="2"/>
      <c r="M65" s="2"/>
      <c r="N65" s="2"/>
    </row>
    <row r="66" customFormat="false" ht="13.8" hidden="false" customHeight="false" outlineLevel="0" collapsed="false">
      <c r="A66" s="2"/>
      <c r="B66" s="126"/>
      <c r="C66" s="127"/>
      <c r="D66" s="127"/>
      <c r="E66" s="127"/>
      <c r="F66" s="127"/>
      <c r="G66" s="128"/>
      <c r="H66" s="2"/>
      <c r="I66" s="2"/>
      <c r="J66" s="2"/>
      <c r="K66" s="2"/>
      <c r="L66" s="2"/>
      <c r="M66" s="2"/>
      <c r="N66" s="2"/>
    </row>
    <row r="67" customFormat="false" ht="13.8" hidden="false" customHeight="false" outlineLevel="0" collapsed="false">
      <c r="A67" s="2"/>
      <c r="B67" s="126"/>
      <c r="C67" s="127"/>
      <c r="D67" s="127"/>
      <c r="E67" s="127"/>
      <c r="F67" s="127"/>
      <c r="G67" s="128"/>
      <c r="H67" s="2"/>
      <c r="I67" s="2"/>
      <c r="J67" s="2"/>
      <c r="K67" s="2"/>
      <c r="L67" s="2"/>
      <c r="M67" s="2"/>
      <c r="N67" s="2"/>
    </row>
    <row r="68" customFormat="false" ht="13.8" hidden="false" customHeight="false" outlineLevel="0" collapsed="false">
      <c r="A68" s="2"/>
      <c r="B68" s="126"/>
      <c r="C68" s="127"/>
      <c r="D68" s="127"/>
      <c r="E68" s="127"/>
      <c r="F68" s="127"/>
      <c r="G68" s="128"/>
      <c r="H68" s="2"/>
      <c r="I68" s="2"/>
      <c r="J68" s="2"/>
      <c r="K68" s="2"/>
      <c r="L68" s="2"/>
      <c r="M68" s="2"/>
      <c r="N68" s="2"/>
    </row>
    <row r="69" customFormat="false" ht="13.8" hidden="false" customHeight="false" outlineLevel="0" collapsed="false">
      <c r="A69" s="2"/>
      <c r="B69" s="126"/>
      <c r="C69" s="127"/>
      <c r="D69" s="127"/>
      <c r="E69" s="127"/>
      <c r="F69" s="127"/>
      <c r="G69" s="128"/>
      <c r="H69" s="2"/>
      <c r="I69" s="2"/>
      <c r="J69" s="2"/>
      <c r="K69" s="2"/>
      <c r="L69" s="2"/>
      <c r="M69" s="2"/>
      <c r="N69" s="2"/>
    </row>
    <row r="70" customFormat="false" ht="13.8" hidden="false" customHeight="false" outlineLevel="0" collapsed="false">
      <c r="A70" s="2"/>
      <c r="B70" s="126"/>
      <c r="C70" s="127"/>
      <c r="D70" s="127"/>
      <c r="E70" s="127"/>
      <c r="F70" s="127"/>
      <c r="G70" s="128"/>
      <c r="H70" s="2"/>
      <c r="I70" s="2"/>
      <c r="J70" s="2"/>
      <c r="K70" s="2"/>
      <c r="L70" s="2"/>
      <c r="M70" s="2"/>
      <c r="N70" s="2"/>
    </row>
    <row r="71" customFormat="false" ht="13.8" hidden="false" customHeight="false" outlineLevel="0" collapsed="false">
      <c r="A71" s="2"/>
      <c r="B71" s="126"/>
      <c r="C71" s="127"/>
      <c r="D71" s="127"/>
      <c r="E71" s="127"/>
      <c r="F71" s="127"/>
      <c r="G71" s="128"/>
      <c r="H71" s="2"/>
      <c r="I71" s="2"/>
      <c r="J71" s="2"/>
      <c r="K71" s="2"/>
      <c r="L71" s="2"/>
      <c r="M71" s="2"/>
      <c r="N71" s="2"/>
    </row>
    <row r="72" customFormat="false" ht="13.8" hidden="false" customHeight="false" outlineLevel="0" collapsed="false">
      <c r="A72" s="2"/>
      <c r="B72" s="126"/>
      <c r="C72" s="127"/>
      <c r="D72" s="127"/>
      <c r="E72" s="127"/>
      <c r="F72" s="127"/>
      <c r="G72" s="128"/>
      <c r="H72" s="2"/>
      <c r="I72" s="2"/>
      <c r="J72" s="2"/>
      <c r="K72" s="2"/>
      <c r="L72" s="2"/>
      <c r="M72" s="2"/>
      <c r="N72" s="2"/>
    </row>
    <row r="73" customFormat="false" ht="13.8" hidden="false" customHeight="false" outlineLevel="0" collapsed="false">
      <c r="A73" s="2"/>
      <c r="B73" s="126"/>
      <c r="C73" s="127"/>
      <c r="D73" s="127"/>
      <c r="E73" s="127"/>
      <c r="F73" s="127"/>
      <c r="G73" s="128"/>
      <c r="H73" s="2"/>
      <c r="I73" s="2"/>
      <c r="J73" s="2"/>
      <c r="K73" s="2"/>
      <c r="L73" s="2"/>
      <c r="M73" s="2"/>
      <c r="N73" s="2"/>
    </row>
    <row r="74" customFormat="false" ht="13.8" hidden="false" customHeight="false" outlineLevel="0" collapsed="false">
      <c r="A74" s="2"/>
      <c r="B74" s="126"/>
      <c r="C74" s="127"/>
      <c r="D74" s="127"/>
      <c r="E74" s="127"/>
      <c r="F74" s="127"/>
      <c r="G74" s="128"/>
      <c r="H74" s="2"/>
      <c r="I74" s="2"/>
      <c r="J74" s="2"/>
      <c r="K74" s="2"/>
      <c r="L74" s="2"/>
      <c r="M74" s="2"/>
      <c r="N74" s="2"/>
    </row>
    <row r="75" customFormat="false" ht="13.8" hidden="false" customHeight="false" outlineLevel="0" collapsed="false">
      <c r="A75" s="2"/>
      <c r="B75" s="126"/>
      <c r="C75" s="127"/>
      <c r="D75" s="127"/>
      <c r="E75" s="129" t="n">
        <f aca="false">'3. Ergebnisse XXL'!E41</f>
        <v>0</v>
      </c>
      <c r="F75" s="130" t="n">
        <f aca="false">'3. Ergebnisse XXL'!F41</f>
        <v>0</v>
      </c>
      <c r="G75" s="131"/>
      <c r="H75" s="2"/>
      <c r="I75" s="2"/>
      <c r="J75" s="2"/>
      <c r="K75" s="2"/>
      <c r="L75" s="2"/>
      <c r="M75" s="2"/>
      <c r="N75" s="2"/>
    </row>
    <row r="76" customFormat="false" ht="13.8" hidden="false" customHeight="false" outlineLevel="0" collapsed="false">
      <c r="A76" s="2"/>
      <c r="B76" s="126"/>
      <c r="C76" s="76"/>
      <c r="D76" s="127" t="n">
        <f aca="false">C43</f>
        <v>0</v>
      </c>
      <c r="E76" s="132" t="n">
        <f aca="false">E43</f>
        <v>0</v>
      </c>
      <c r="F76" s="132" t="n">
        <f aca="false">F43</f>
        <v>0</v>
      </c>
      <c r="G76" s="131"/>
      <c r="H76" s="2"/>
      <c r="I76" s="2"/>
      <c r="J76" s="2"/>
      <c r="K76" s="2"/>
      <c r="L76" s="2"/>
      <c r="M76" s="2"/>
      <c r="N76" s="2"/>
    </row>
    <row r="77" customFormat="false" ht="13.8" hidden="false" customHeight="false" outlineLevel="0" collapsed="false">
      <c r="A77" s="2"/>
      <c r="B77" s="126"/>
      <c r="C77" s="76"/>
      <c r="D77" s="127" t="n">
        <f aca="false">C44</f>
        <v>0</v>
      </c>
      <c r="E77" s="132" t="n">
        <f aca="false">E44</f>
        <v>0</v>
      </c>
      <c r="F77" s="132" t="n">
        <f aca="false">F44</f>
        <v>0</v>
      </c>
      <c r="G77" s="131"/>
      <c r="H77" s="2"/>
      <c r="I77" s="2"/>
      <c r="J77" s="2"/>
      <c r="K77" s="2"/>
      <c r="L77" s="2"/>
      <c r="M77" s="2"/>
      <c r="N77" s="2"/>
    </row>
    <row r="78" customFormat="false" ht="13.8" hidden="false" customHeight="false" outlineLevel="0" collapsed="false">
      <c r="A78" s="2"/>
      <c r="B78" s="126"/>
      <c r="C78" s="76"/>
      <c r="D78" s="127" t="s">
        <v>83</v>
      </c>
      <c r="E78" s="132" t="n">
        <f aca="false">E45+E46+E47</f>
        <v>0</v>
      </c>
      <c r="F78" s="132" t="n">
        <f aca="false">F45+F46+F47</f>
        <v>0</v>
      </c>
      <c r="G78" s="131"/>
      <c r="H78" s="2"/>
      <c r="I78" s="2"/>
      <c r="J78" s="2"/>
      <c r="K78" s="2"/>
      <c r="L78" s="2"/>
      <c r="M78" s="2"/>
      <c r="N78" s="2"/>
    </row>
    <row r="79" customFormat="false" ht="13.8" hidden="false" customHeight="false" outlineLevel="0" collapsed="false">
      <c r="A79" s="2"/>
      <c r="B79" s="126"/>
      <c r="C79" s="76"/>
      <c r="D79" s="127" t="s">
        <v>84</v>
      </c>
      <c r="E79" s="132" t="n">
        <f aca="false">E49/20</f>
        <v>0</v>
      </c>
      <c r="F79" s="132" t="n">
        <f aca="false">F49/20</f>
        <v>0</v>
      </c>
      <c r="G79" s="131"/>
      <c r="H79" s="2"/>
      <c r="I79" s="2"/>
      <c r="J79" s="2"/>
      <c r="K79" s="2"/>
      <c r="L79" s="2"/>
      <c r="M79" s="2"/>
      <c r="N79" s="2"/>
    </row>
    <row r="80" customFormat="false" ht="13.8" hidden="false" customHeight="false" outlineLevel="0" collapsed="false">
      <c r="A80" s="2"/>
      <c r="B80" s="126"/>
      <c r="C80" s="127"/>
      <c r="D80" s="127"/>
      <c r="E80" s="133"/>
      <c r="F80" s="133"/>
      <c r="G80" s="131"/>
      <c r="H80" s="2"/>
      <c r="I80" s="2"/>
      <c r="J80" s="2"/>
      <c r="K80" s="2"/>
      <c r="L80" s="2"/>
      <c r="M80" s="2"/>
      <c r="N80" s="2"/>
    </row>
    <row r="81" customFormat="false" ht="13.8" hidden="false" customHeight="false" outlineLevel="0" collapsed="false">
      <c r="A81" s="2"/>
      <c r="B81" s="126"/>
      <c r="C81" s="127"/>
      <c r="D81" s="127"/>
      <c r="E81" s="133"/>
      <c r="F81" s="133"/>
      <c r="G81" s="131"/>
      <c r="H81" s="2"/>
      <c r="I81" s="2"/>
      <c r="J81" s="2"/>
      <c r="K81" s="2"/>
      <c r="L81" s="2"/>
      <c r="M81" s="2"/>
      <c r="N81" s="2"/>
    </row>
    <row r="82" customFormat="false" ht="13.8" hidden="false" customHeight="false" outlineLevel="0" collapsed="false">
      <c r="A82" s="2"/>
      <c r="B82" s="126"/>
      <c r="C82" s="127"/>
      <c r="D82" s="127"/>
      <c r="E82" s="127"/>
      <c r="F82" s="127"/>
      <c r="G82" s="128"/>
      <c r="H82" s="2"/>
      <c r="I82" s="2"/>
      <c r="J82" s="2"/>
      <c r="K82" s="2"/>
      <c r="L82" s="2"/>
      <c r="M82" s="2"/>
      <c r="N82" s="2"/>
    </row>
    <row r="83" customFormat="false" ht="13.8" hidden="false" customHeight="false" outlineLevel="0" collapsed="false">
      <c r="A83" s="2"/>
      <c r="B83" s="134"/>
      <c r="C83" s="135"/>
      <c r="D83" s="135"/>
      <c r="E83" s="135"/>
      <c r="F83" s="135"/>
      <c r="G83" s="136"/>
      <c r="H83" s="2"/>
      <c r="I83" s="2"/>
      <c r="J83" s="2"/>
      <c r="K83" s="2"/>
      <c r="L83" s="2"/>
      <c r="M83" s="2"/>
      <c r="N83" s="2"/>
    </row>
    <row r="84" customFormat="false" ht="13.8" hidden="false" customHeight="false" outlineLevel="0" collapsed="false">
      <c r="A84" s="2"/>
      <c r="B84" s="76"/>
      <c r="C84" s="76"/>
      <c r="D84" s="76"/>
      <c r="E84" s="76"/>
      <c r="F84" s="76"/>
      <c r="G84" s="76"/>
      <c r="H84" s="2"/>
      <c r="I84" s="2"/>
      <c r="J84" s="2"/>
      <c r="K84" s="2"/>
      <c r="L84" s="2"/>
      <c r="M84" s="2"/>
      <c r="N84" s="2"/>
    </row>
    <row r="85" customFormat="false" ht="13.8" hidden="false" customHeight="false" outlineLevel="0" collapsed="false">
      <c r="A85" s="2"/>
      <c r="B85" s="78" t="s">
        <v>86</v>
      </c>
      <c r="D85" s="76"/>
      <c r="E85" s="76"/>
      <c r="F85" s="76"/>
      <c r="G85" s="76"/>
      <c r="H85" s="2"/>
      <c r="I85" s="2"/>
      <c r="J85" s="2"/>
      <c r="K85" s="2"/>
      <c r="L85" s="2"/>
      <c r="M85" s="2"/>
      <c r="N85" s="2"/>
    </row>
    <row r="86" customFormat="false" ht="24.1" hidden="false" customHeight="true" outlineLevel="0" collapsed="false">
      <c r="A86" s="2"/>
      <c r="B86" s="79"/>
      <c r="C86" s="80"/>
      <c r="D86" s="81"/>
      <c r="E86" s="81"/>
      <c r="F86" s="81"/>
      <c r="G86" s="82"/>
      <c r="H86" s="2"/>
      <c r="I86" s="2"/>
      <c r="J86" s="2"/>
      <c r="K86" s="2"/>
      <c r="L86" s="2"/>
      <c r="M86" s="2"/>
      <c r="N86" s="2"/>
    </row>
    <row r="87" customFormat="false" ht="33.25" hidden="false" customHeight="true" outlineLevel="0" collapsed="false">
      <c r="A87" s="2"/>
      <c r="B87" s="83"/>
      <c r="C87" s="137"/>
      <c r="D87" s="138"/>
      <c r="E87" s="139" t="s">
        <v>87</v>
      </c>
      <c r="F87" s="139" t="s">
        <v>88</v>
      </c>
      <c r="G87" s="85"/>
      <c r="H87" s="2"/>
      <c r="I87" s="2"/>
      <c r="J87" s="2"/>
      <c r="K87" s="2"/>
      <c r="L87" s="2"/>
      <c r="M87" s="2"/>
      <c r="N87" s="2"/>
    </row>
    <row r="88" customFormat="false" ht="16.05" hidden="false" customHeight="true" outlineLevel="0" collapsed="false">
      <c r="A88" s="2"/>
      <c r="B88" s="83"/>
      <c r="C88" s="140"/>
      <c r="D88" s="141"/>
      <c r="E88" s="142" t="s">
        <v>89</v>
      </c>
      <c r="F88" s="142" t="s">
        <v>89</v>
      </c>
      <c r="G88" s="85"/>
      <c r="H88" s="2"/>
      <c r="I88" s="2"/>
      <c r="J88" s="2"/>
      <c r="K88" s="2"/>
      <c r="L88" s="2"/>
      <c r="M88" s="2"/>
      <c r="N88" s="2"/>
    </row>
    <row r="89" customFormat="false" ht="16.05" hidden="false" customHeight="true" outlineLevel="0" collapsed="false">
      <c r="A89" s="2"/>
      <c r="B89" s="83"/>
      <c r="C89" s="91" t="s">
        <v>90</v>
      </c>
      <c r="D89" s="143"/>
      <c r="E89" s="96" t="n">
        <f aca="false">'(Rechner)'!AL51</f>
        <v>600</v>
      </c>
      <c r="F89" s="144" t="n">
        <f aca="false">E89-$E$25</f>
        <v>600</v>
      </c>
      <c r="G89" s="85"/>
      <c r="H89" s="2"/>
      <c r="I89" s="2"/>
      <c r="J89" s="2"/>
      <c r="K89" s="2"/>
      <c r="L89" s="2"/>
      <c r="M89" s="2"/>
      <c r="N89" s="2"/>
    </row>
    <row r="90" customFormat="false" ht="13.8" hidden="false" customHeight="false" outlineLevel="0" collapsed="false">
      <c r="A90" s="2"/>
      <c r="B90" s="83"/>
      <c r="C90" s="91" t="s">
        <v>91</v>
      </c>
      <c r="D90" s="143"/>
      <c r="E90" s="100" t="n">
        <f aca="false">'(Rechner)'!AM51</f>
        <v>516.5</v>
      </c>
      <c r="F90" s="144" t="n">
        <f aca="false">E90-$E$25</f>
        <v>516.5</v>
      </c>
      <c r="G90" s="85"/>
      <c r="H90" s="2"/>
      <c r="I90" s="2"/>
      <c r="J90" s="2"/>
      <c r="K90" s="2"/>
      <c r="L90" s="2"/>
      <c r="M90" s="2"/>
      <c r="N90" s="2"/>
    </row>
    <row r="91" customFormat="false" ht="13.8" hidden="false" customHeight="false" outlineLevel="0" collapsed="false">
      <c r="A91" s="2"/>
      <c r="B91" s="83"/>
      <c r="C91" s="91" t="s">
        <v>92</v>
      </c>
      <c r="D91" s="143"/>
      <c r="E91" s="100" t="n">
        <f aca="false">'(Rechner)'!AN51</f>
        <v>910</v>
      </c>
      <c r="F91" s="144" t="n">
        <f aca="false">E91-$E$25</f>
        <v>910</v>
      </c>
      <c r="G91" s="85"/>
      <c r="H91" s="2"/>
      <c r="I91" s="2"/>
      <c r="J91" s="2"/>
      <c r="K91" s="2"/>
      <c r="L91" s="2"/>
      <c r="M91" s="2"/>
      <c r="N91" s="2"/>
    </row>
    <row r="92" customFormat="false" ht="13.8" hidden="false" customHeight="false" outlineLevel="0" collapsed="false">
      <c r="A92" s="2"/>
      <c r="B92" s="83"/>
      <c r="C92" s="91" t="s">
        <v>93</v>
      </c>
      <c r="D92" s="143"/>
      <c r="E92" s="96" t="n">
        <f aca="false">'(Rechner)'!AO51</f>
        <v>382.5</v>
      </c>
      <c r="F92" s="144" t="n">
        <f aca="false">E92-$E$25</f>
        <v>382.5</v>
      </c>
      <c r="G92" s="85"/>
      <c r="H92" s="2"/>
      <c r="I92" s="2"/>
      <c r="J92" s="2"/>
      <c r="K92" s="2"/>
      <c r="L92" s="2"/>
      <c r="M92" s="2"/>
      <c r="N92" s="2"/>
    </row>
    <row r="93" customFormat="false" ht="13.8" hidden="false" customHeight="false" outlineLevel="0" collapsed="false">
      <c r="A93" s="2"/>
      <c r="B93" s="83"/>
      <c r="C93" s="91" t="s">
        <v>94</v>
      </c>
      <c r="D93" s="143"/>
      <c r="E93" s="96" t="n">
        <f aca="false">'(Rechner)'!AP51</f>
        <v>1765</v>
      </c>
      <c r="F93" s="144" t="n">
        <f aca="false">E93-$E$25</f>
        <v>1765</v>
      </c>
      <c r="G93" s="85"/>
      <c r="H93" s="2"/>
      <c r="I93" s="2"/>
      <c r="J93" s="2"/>
      <c r="K93" s="2"/>
      <c r="L93" s="2"/>
      <c r="M93" s="2"/>
      <c r="N93" s="2"/>
    </row>
    <row r="94" customFormat="false" ht="13.8" hidden="false" customHeight="false" outlineLevel="0" collapsed="false">
      <c r="A94" s="2"/>
      <c r="B94" s="83"/>
      <c r="C94" s="91" t="s">
        <v>95</v>
      </c>
      <c r="D94" s="143"/>
      <c r="E94" s="96" t="n">
        <f aca="false">'(Rechner)'!AQ51</f>
        <v>545</v>
      </c>
      <c r="F94" s="144" t="n">
        <f aca="false">E94-$E$25</f>
        <v>545</v>
      </c>
      <c r="G94" s="85"/>
      <c r="H94" s="2"/>
      <c r="I94" s="2"/>
      <c r="J94" s="2"/>
      <c r="K94" s="2"/>
      <c r="L94" s="2"/>
      <c r="M94" s="2"/>
      <c r="N94" s="2"/>
    </row>
    <row r="95" customFormat="false" ht="13.8" hidden="false" customHeight="false" outlineLevel="0" collapsed="false">
      <c r="A95" s="2"/>
      <c r="B95" s="83"/>
      <c r="C95" s="91" t="s">
        <v>96</v>
      </c>
      <c r="D95" s="143"/>
      <c r="E95" s="96" t="n">
        <f aca="false">'(Rechner)'!AR51</f>
        <v>3380</v>
      </c>
      <c r="F95" s="144" t="n">
        <f aca="false">E95-$E$25</f>
        <v>3380</v>
      </c>
      <c r="G95" s="85"/>
      <c r="H95" s="2"/>
      <c r="I95" s="2"/>
      <c r="J95" s="2"/>
      <c r="K95" s="2"/>
      <c r="L95" s="2"/>
      <c r="M95" s="2"/>
      <c r="N95" s="2"/>
    </row>
    <row r="96" customFormat="false" ht="13.8" hidden="false" customHeight="false" outlineLevel="0" collapsed="false">
      <c r="A96" s="2"/>
      <c r="B96" s="83"/>
      <c r="C96" s="91" t="s">
        <v>97</v>
      </c>
      <c r="D96" s="143"/>
      <c r="E96" s="96" t="n">
        <f aca="false">'(Rechner)'!AS51</f>
        <v>1830</v>
      </c>
      <c r="F96" s="144" t="n">
        <f aca="false">E96-$E$25</f>
        <v>1830</v>
      </c>
      <c r="G96" s="85"/>
      <c r="H96" s="2"/>
      <c r="I96" s="2"/>
      <c r="J96" s="2"/>
      <c r="K96" s="2"/>
      <c r="L96" s="2"/>
      <c r="M96" s="2"/>
      <c r="N96" s="2"/>
    </row>
    <row r="97" customFormat="false" ht="13.8" hidden="false" customHeight="false" outlineLevel="0" collapsed="false">
      <c r="A97" s="2"/>
      <c r="B97" s="83"/>
      <c r="C97" s="91" t="s">
        <v>98</v>
      </c>
      <c r="D97" s="143"/>
      <c r="E97" s="96" t="n">
        <f aca="false">'(Rechner)'!AT51</f>
        <v>2765</v>
      </c>
      <c r="F97" s="144" t="n">
        <f aca="false">E97-$E$25</f>
        <v>2765</v>
      </c>
      <c r="G97" s="85"/>
      <c r="H97" s="2"/>
      <c r="I97" s="2"/>
      <c r="J97" s="2"/>
      <c r="K97" s="2"/>
      <c r="L97" s="2"/>
      <c r="M97" s="2"/>
      <c r="N97" s="2"/>
    </row>
    <row r="98" customFormat="false" ht="13.8" hidden="false" customHeight="false" outlineLevel="0" collapsed="false">
      <c r="A98" s="2"/>
      <c r="B98" s="83"/>
      <c r="C98" s="91" t="s">
        <v>99</v>
      </c>
      <c r="D98" s="143"/>
      <c r="E98" s="96" t="n">
        <f aca="false">'(Rechner)'!AU51</f>
        <v>520</v>
      </c>
      <c r="F98" s="144" t="n">
        <f aca="false">E98-$E$25</f>
        <v>520</v>
      </c>
      <c r="G98" s="85"/>
      <c r="H98" s="2"/>
      <c r="I98" s="2"/>
      <c r="J98" s="2"/>
      <c r="K98" s="2"/>
      <c r="L98" s="2"/>
      <c r="M98" s="2"/>
      <c r="N98" s="2"/>
    </row>
    <row r="99" customFormat="false" ht="13.8" hidden="false" customHeight="false" outlineLevel="0" collapsed="false">
      <c r="A99" s="2"/>
      <c r="B99" s="83"/>
      <c r="C99" s="91" t="s">
        <v>100</v>
      </c>
      <c r="D99" s="143"/>
      <c r="E99" s="96" t="n">
        <f aca="false">'(Rechner)'!AT51</f>
        <v>2765</v>
      </c>
      <c r="F99" s="144" t="n">
        <f aca="false">E99-$E$25</f>
        <v>2765</v>
      </c>
      <c r="G99" s="85"/>
      <c r="H99" s="2"/>
      <c r="I99" s="2"/>
      <c r="J99" s="2"/>
      <c r="K99" s="2"/>
      <c r="L99" s="2"/>
      <c r="M99" s="2"/>
      <c r="N99" s="2"/>
    </row>
    <row r="100" customFormat="false" ht="13.8" hidden="false" customHeight="false" outlineLevel="0" collapsed="false">
      <c r="A100" s="2"/>
      <c r="B100" s="83"/>
      <c r="C100" s="91" t="s">
        <v>101</v>
      </c>
      <c r="D100" s="143"/>
      <c r="E100" s="96" t="n">
        <f aca="false">'(Rechner)'!AV51</f>
        <v>1050</v>
      </c>
      <c r="F100" s="144" t="n">
        <f aca="false">E100-$E$25</f>
        <v>1050</v>
      </c>
      <c r="G100" s="85"/>
      <c r="H100" s="2"/>
      <c r="I100" s="2"/>
      <c r="J100" s="2"/>
      <c r="K100" s="2"/>
      <c r="L100" s="2"/>
      <c r="M100" s="2"/>
      <c r="N100" s="2"/>
    </row>
    <row r="101" customFormat="false" ht="13.8" hidden="false" customHeight="false" outlineLevel="0" collapsed="false">
      <c r="A101" s="2"/>
      <c r="B101" s="83"/>
      <c r="C101" s="91" t="s">
        <v>102</v>
      </c>
      <c r="D101" s="143"/>
      <c r="E101" s="96" t="n">
        <f aca="false">'(Rechner)'!AX51</f>
        <v>1800</v>
      </c>
      <c r="F101" s="145" t="n">
        <f aca="false">E101-$E$25</f>
        <v>1800</v>
      </c>
      <c r="G101" s="85"/>
      <c r="H101" s="2"/>
      <c r="I101" s="2"/>
      <c r="J101" s="2"/>
      <c r="K101" s="2"/>
      <c r="L101" s="2"/>
      <c r="M101" s="2"/>
      <c r="N101" s="2"/>
    </row>
    <row r="102" customFormat="false" ht="22.95" hidden="false" customHeight="true" outlineLevel="0" collapsed="false">
      <c r="A102" s="2"/>
      <c r="B102" s="119"/>
      <c r="C102" s="120"/>
      <c r="D102" s="120"/>
      <c r="E102" s="120"/>
      <c r="F102" s="120"/>
      <c r="G102" s="121"/>
      <c r="H102" s="2"/>
      <c r="I102" s="2"/>
      <c r="J102" s="2"/>
      <c r="K102" s="2"/>
      <c r="L102" s="2"/>
      <c r="M102" s="2"/>
      <c r="N102" s="2"/>
    </row>
    <row r="103" customFormat="false" ht="13.8" hidden="false" customHeight="false" outlineLevel="0" collapsed="false">
      <c r="A103" s="2"/>
      <c r="B103" s="2"/>
      <c r="C103" s="76"/>
      <c r="D103" s="76"/>
      <c r="E103" s="2"/>
      <c r="F103" s="2"/>
      <c r="G103" s="2"/>
      <c r="H103" s="2"/>
      <c r="I103" s="2"/>
      <c r="J103" s="2"/>
      <c r="K103" s="2"/>
      <c r="L103" s="2"/>
      <c r="M103" s="2"/>
      <c r="N103" s="2"/>
    </row>
    <row r="104" customFormat="false" ht="13.8" hidden="false" customHeight="false" outlineLevel="0" collapsed="false">
      <c r="A104" s="2"/>
      <c r="B104" s="2"/>
      <c r="C104" s="76"/>
      <c r="D104" s="76"/>
      <c r="E104" s="2"/>
      <c r="F104" s="2"/>
      <c r="G104" s="2"/>
      <c r="H104" s="2"/>
      <c r="I104" s="2"/>
      <c r="J104" s="2"/>
      <c r="K104" s="2"/>
      <c r="L104" s="2"/>
      <c r="M104" s="2"/>
      <c r="N104" s="2"/>
    </row>
    <row r="105" customFormat="false" ht="13.8" hidden="false" customHeight="false" outlineLevel="0" collapsed="false">
      <c r="A105" s="2"/>
      <c r="B105" s="2"/>
      <c r="C105" s="76"/>
      <c r="D105" s="76"/>
      <c r="E105" s="2"/>
      <c r="F105" s="2"/>
      <c r="G105" s="2"/>
      <c r="H105" s="2"/>
      <c r="I105" s="2"/>
      <c r="J105" s="2"/>
      <c r="K105" s="2"/>
      <c r="L105" s="2"/>
      <c r="M105" s="2"/>
      <c r="N105" s="2"/>
    </row>
    <row r="106" customFormat="false" ht="13.8" hidden="false" customHeight="false" outlineLevel="0" collapsed="false">
      <c r="A106" s="2"/>
      <c r="B106" s="2"/>
      <c r="C106" s="76"/>
      <c r="D106" s="76"/>
      <c r="E106" s="2"/>
      <c r="F106" s="2"/>
      <c r="G106" s="2"/>
      <c r="H106" s="2"/>
      <c r="I106" s="2"/>
      <c r="J106" s="2"/>
      <c r="K106" s="2"/>
      <c r="L106" s="2"/>
      <c r="M106" s="2"/>
      <c r="N106" s="2"/>
    </row>
    <row r="107" customFormat="false" ht="13.8" hidden="false" customHeight="false" outlineLevel="0" collapsed="false">
      <c r="A107" s="2"/>
      <c r="B107" s="2"/>
      <c r="C107" s="76"/>
      <c r="D107" s="76"/>
      <c r="E107" s="2"/>
      <c r="F107" s="2"/>
      <c r="G107" s="2"/>
      <c r="H107" s="2"/>
      <c r="I107" s="2"/>
      <c r="J107" s="2"/>
      <c r="K107" s="2"/>
      <c r="L107" s="2"/>
      <c r="M107" s="2"/>
      <c r="N107" s="2"/>
    </row>
    <row r="108" customFormat="false" ht="13.8" hidden="false" customHeight="false" outlineLevel="0" collapsed="false">
      <c r="A108" s="2"/>
      <c r="B108" s="2"/>
      <c r="C108" s="76"/>
      <c r="D108" s="76"/>
      <c r="E108" s="2"/>
      <c r="F108" s="2"/>
      <c r="G108" s="2"/>
      <c r="H108" s="2"/>
      <c r="I108" s="2"/>
      <c r="J108" s="2"/>
      <c r="K108" s="2"/>
      <c r="L108" s="2"/>
      <c r="M108" s="2"/>
      <c r="N108" s="2"/>
    </row>
    <row r="109" customFormat="false" ht="13.8" hidden="false" customHeight="false" outlineLevel="0" collapsed="false">
      <c r="A109" s="2"/>
      <c r="B109" s="2"/>
      <c r="C109" s="76"/>
      <c r="D109" s="76"/>
      <c r="E109" s="2"/>
      <c r="F109" s="2"/>
      <c r="G109" s="2"/>
      <c r="H109" s="2"/>
      <c r="I109" s="2"/>
      <c r="J109" s="2"/>
      <c r="K109" s="2"/>
      <c r="L109" s="2"/>
      <c r="M109" s="2"/>
      <c r="N109" s="2"/>
    </row>
    <row r="110" customFormat="false" ht="13.8" hidden="false" customHeight="false" outlineLevel="0" collapsed="false">
      <c r="A110" s="2"/>
      <c r="B110" s="2"/>
      <c r="C110" s="76"/>
      <c r="D110" s="76"/>
      <c r="E110" s="2"/>
      <c r="F110" s="2"/>
      <c r="G110" s="2"/>
      <c r="H110" s="2"/>
      <c r="I110" s="2"/>
      <c r="J110" s="2"/>
      <c r="K110" s="2"/>
      <c r="L110" s="2"/>
      <c r="M110" s="2"/>
      <c r="N110" s="2"/>
    </row>
    <row r="111" customFormat="false" ht="13.8" hidden="false" customHeight="false" outlineLevel="0" collapsed="false">
      <c r="A111" s="2"/>
      <c r="B111" s="2"/>
      <c r="C111" s="76"/>
      <c r="D111" s="76"/>
      <c r="E111" s="2"/>
      <c r="F111" s="2"/>
      <c r="G111" s="2"/>
      <c r="H111" s="2"/>
      <c r="I111" s="2"/>
      <c r="J111" s="2"/>
      <c r="K111" s="2"/>
      <c r="L111" s="2"/>
      <c r="M111" s="2"/>
      <c r="N111" s="2"/>
    </row>
    <row r="112" customFormat="false" ht="13.8" hidden="false" customHeight="false" outlineLevel="0" collapsed="false">
      <c r="I112" s="2"/>
      <c r="J112" s="2"/>
      <c r="K112" s="2"/>
      <c r="L112" s="2"/>
      <c r="M112" s="2"/>
      <c r="N112" s="2"/>
    </row>
  </sheetData>
  <sheetProtection sheet="true" password="cc5a" objects="true" scenarios="true" selectLockedCells="true" selectUnlockedCells="true"/>
  <mergeCells count="6">
    <mergeCell ref="F1:G1"/>
    <mergeCell ref="C5:F5"/>
    <mergeCell ref="E15:F15"/>
    <mergeCell ref="E22:F22"/>
    <mergeCell ref="C29:F29"/>
    <mergeCell ref="C32:D32"/>
  </mergeCells>
  <conditionalFormatting sqref="F30 F89:F101 F32">
    <cfRule type="cellIs" priority="2" operator="greaterThan" aboveAverage="0" equalAverage="0" bottom="0" percent="0" rank="0" text="" dxfId="0">
      <formula>0</formula>
    </cfRule>
    <cfRule type="cellIs" priority="3" operator="lessThan" aboveAverage="0" equalAverage="0" bottom="0" percent="0" rank="0" text="" dxfId="1">
      <formula>0</formula>
    </cfRule>
    <cfRule type="cellIs" priority="4" operator="equal" aboveAverage="0" equalAverage="0" bottom="0" percent="0" rank="0" text="" dxfId="2">
      <formula>0</formula>
    </cfRule>
  </conditionalFormatting>
  <conditionalFormatting sqref="E25:F25">
    <cfRule type="colorScale" priority="5">
      <colorScale>
        <cfvo type="min" val="0"/>
        <cfvo type="percentile" val="50"/>
        <cfvo type="max" val="0"/>
        <color rgb="FF00A933"/>
        <color rgb="FFFFFF00"/>
        <color rgb="FFFF0000"/>
      </colorScale>
    </cfRule>
  </conditionalFormatting>
  <conditionalFormatting sqref="F26">
    <cfRule type="cellIs" priority="6" operator="equal" aboveAverage="0" equalAverage="0" bottom="0" percent="0" rank="0" text="" dxfId="2">
      <formula>0</formula>
    </cfRule>
    <cfRule type="cellIs" priority="7" operator="lessThan" aboveAverage="0" equalAverage="0" bottom="0" percent="0" rank="0" text="" dxfId="1">
      <formula>0</formula>
    </cfRule>
    <cfRule type="cellIs" priority="8" operator="greaterThan" aboveAverage="0" equalAverage="0" bottom="0" percent="0" rank="0" text="" dxfId="0">
      <formula>0</formula>
    </cfRule>
  </conditionalFormatting>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rowBreaks count="2" manualBreakCount="2">
    <brk id="36" man="true" max="16383" min="0"/>
    <brk id="60" man="true" max="16383" min="0"/>
  </rowBreak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666666"/>
    <pageSetUpPr fitToPage="false"/>
  </sheetPr>
  <dimension ref="A1:AMJ366"/>
  <sheetViews>
    <sheetView showFormulas="false" showGridLines="true" showRowColHeaders="true" showZeros="true" rightToLeft="false" tabSelected="false" showOutlineSymbols="true" defaultGridColor="true" view="normal" topLeftCell="A1" colorId="64" zoomScale="95" zoomScaleNormal="95" zoomScalePageLayoutView="100" workbookViewId="0">
      <pane xSplit="0" ySplit="1" topLeftCell="B2" activePane="bottomLeft" state="frozen"/>
      <selection pane="topLeft" activeCell="A1" activeCellId="0" sqref="A1"/>
      <selection pane="bottomLeft" activeCell="BC7" activeCellId="0" sqref="BC7"/>
    </sheetView>
  </sheetViews>
  <sheetFormatPr defaultColWidth="11.4296875" defaultRowHeight="15" zeroHeight="false" outlineLevelRow="0" outlineLevelCol="0"/>
  <cols>
    <col collapsed="false" customWidth="true" hidden="false" outlineLevel="0" max="1" min="1" style="22" width="3.51"/>
    <col collapsed="false" customWidth="true" hidden="false" outlineLevel="0" max="2" min="2" style="22" width="39.43"/>
    <col collapsed="false" customWidth="true" hidden="false" outlineLevel="0" max="3" min="3" style="22" width="17.64"/>
    <col collapsed="false" customWidth="true" hidden="false" outlineLevel="0" max="4" min="4" style="22" width="10.23"/>
    <col collapsed="false" customWidth="true" hidden="false" outlineLevel="0" max="5" min="5" style="22" width="17.31"/>
    <col collapsed="false" customWidth="true" hidden="false" outlineLevel="0" max="6" min="6" style="172" width="17.19"/>
    <col collapsed="false" customWidth="true" hidden="false" outlineLevel="0" max="7" min="7" style="22" width="15.98"/>
    <col collapsed="false" customWidth="true" hidden="false" outlineLevel="0" max="9" min="8" style="22" width="14.78"/>
    <col collapsed="false" customWidth="true" hidden="false" outlineLevel="0" max="10" min="10" style="22" width="1.83"/>
    <col collapsed="false" customWidth="true" hidden="false" outlineLevel="0" max="11" min="11" style="22" width="16.62"/>
    <col collapsed="false" customWidth="true" hidden="false" outlineLevel="0" max="12" min="12" style="22" width="3.28"/>
    <col collapsed="false" customWidth="true" hidden="false" outlineLevel="0" max="14" min="13" style="22" width="15.8"/>
    <col collapsed="false" customWidth="true" hidden="false" outlineLevel="0" max="17" min="15" style="22" width="14.78"/>
    <col collapsed="false" customWidth="true" hidden="false" outlineLevel="0" max="18" min="18" style="22" width="3.67"/>
    <col collapsed="false" customWidth="true" hidden="false" outlineLevel="0" max="19" min="19" style="172" width="10.66"/>
    <col collapsed="false" customWidth="true" hidden="false" outlineLevel="0" max="20" min="20" style="172" width="10.55"/>
    <col collapsed="false" customWidth="true" hidden="false" outlineLevel="0" max="21" min="21" style="172" width="10.42"/>
    <col collapsed="false" customWidth="true" hidden="false" outlineLevel="0" max="22" min="22" style="22" width="16.23"/>
    <col collapsed="false" customWidth="true" hidden="false" outlineLevel="0" max="23" min="23" style="172" width="15.8"/>
    <col collapsed="false" customWidth="true" hidden="false" outlineLevel="0" max="26" min="24" style="22" width="14.78"/>
    <col collapsed="false" customWidth="true" hidden="false" outlineLevel="0" max="27" min="27" style="22" width="1.83"/>
    <col collapsed="false" customWidth="true" hidden="false" outlineLevel="0" max="28" min="28" style="22" width="16.62"/>
    <col collapsed="false" customWidth="true" hidden="false" outlineLevel="0" max="29" min="29" style="22" width="1.68"/>
    <col collapsed="false" customWidth="true" hidden="false" outlineLevel="0" max="30" min="30" style="22" width="18.68"/>
    <col collapsed="false" customWidth="true" hidden="false" outlineLevel="0" max="31" min="31" style="22" width="14.78"/>
    <col collapsed="false" customWidth="true" hidden="false" outlineLevel="0" max="34" min="32" style="22" width="10.66"/>
    <col collapsed="false" customWidth="true" hidden="false" outlineLevel="0" max="35" min="35" style="22" width="1.83"/>
    <col collapsed="false" customWidth="true" hidden="false" outlineLevel="0" max="36" min="36" style="172" width="10.66"/>
    <col collapsed="false" customWidth="true" hidden="false" outlineLevel="0" max="37" min="37" style="22" width="9.37"/>
    <col collapsed="false" customWidth="true" hidden="false" outlineLevel="0" max="38" min="38" style="172" width="8.64"/>
    <col collapsed="false" customWidth="true" hidden="false" outlineLevel="0" max="39" min="39" style="22" width="9.18"/>
    <col collapsed="false" customWidth="true" hidden="false" outlineLevel="0" max="40" min="40" style="22" width="10.84"/>
    <col collapsed="false" customWidth="true" hidden="false" outlineLevel="0" max="41" min="41" style="22" width="10.46"/>
    <col collapsed="false" customWidth="true" hidden="false" outlineLevel="0" max="42" min="42" style="22" width="10.12"/>
    <col collapsed="false" customWidth="true" hidden="false" outlineLevel="0" max="43" min="43" style="22" width="8.64"/>
    <col collapsed="false" customWidth="true" hidden="false" outlineLevel="0" max="44" min="44" style="22" width="7.9"/>
    <col collapsed="false" customWidth="true" hidden="false" outlineLevel="0" max="45" min="45" style="22" width="8.45"/>
    <col collapsed="false" customWidth="true" hidden="false" outlineLevel="0" max="46" min="46" style="22" width="8.82"/>
    <col collapsed="false" customWidth="true" hidden="false" outlineLevel="0" max="47" min="47" style="22" width="9"/>
    <col collapsed="false" customWidth="true" hidden="false" outlineLevel="0" max="48" min="48" style="22" width="8.64"/>
    <col collapsed="false" customWidth="true" hidden="false" outlineLevel="0" max="49" min="49" style="0" width="9.43"/>
    <col collapsed="false" customWidth="true" hidden="false" outlineLevel="0" max="50" min="50" style="22" width="7.53"/>
    <col collapsed="false" customWidth="true" hidden="false" outlineLevel="0" max="51" min="51" style="0" width="10.29"/>
    <col collapsed="false" customWidth="true" hidden="false" outlineLevel="0" max="52" min="52" style="22" width="8.64"/>
    <col collapsed="false" customWidth="true" hidden="false" outlineLevel="0" max="53" min="53" style="22" width="9.55"/>
    <col collapsed="false" customWidth="true" hidden="false" outlineLevel="0" max="54" min="54" style="22" width="12.66"/>
    <col collapsed="false" customWidth="true" hidden="false" outlineLevel="0" max="55" min="55" style="22" width="12.87"/>
    <col collapsed="false" customWidth="false" hidden="false" outlineLevel="0" max="1020" min="56" style="22" width="11.43"/>
  </cols>
  <sheetData>
    <row r="1" s="179" customFormat="true" ht="15" hidden="false" customHeight="false" outlineLevel="0" collapsed="false">
      <c r="A1" s="173" t="s">
        <v>121</v>
      </c>
      <c r="B1" s="174"/>
      <c r="C1" s="175"/>
      <c r="D1" s="175"/>
      <c r="E1" s="175"/>
      <c r="F1" s="176"/>
      <c r="G1" s="175"/>
      <c r="H1" s="175"/>
      <c r="I1" s="175"/>
      <c r="J1" s="175"/>
      <c r="K1" s="175"/>
      <c r="L1" s="175"/>
      <c r="M1" s="175"/>
      <c r="N1" s="175"/>
      <c r="O1" s="175"/>
      <c r="P1" s="175"/>
      <c r="Q1" s="175"/>
      <c r="R1" s="175"/>
      <c r="S1" s="177"/>
      <c r="T1" s="175"/>
      <c r="U1" s="176"/>
      <c r="V1" s="175"/>
      <c r="W1" s="176"/>
      <c r="X1" s="175"/>
      <c r="Y1" s="175"/>
      <c r="Z1" s="175"/>
      <c r="AA1" s="175"/>
      <c r="AB1" s="175"/>
      <c r="AC1" s="175"/>
      <c r="AD1" s="175"/>
      <c r="AE1" s="175"/>
      <c r="AF1" s="175"/>
      <c r="AG1" s="175"/>
      <c r="AH1" s="175"/>
      <c r="AI1" s="175"/>
      <c r="AJ1" s="177"/>
      <c r="AK1" s="175"/>
      <c r="AL1" s="176"/>
      <c r="AM1" s="178"/>
      <c r="AN1" s="178"/>
      <c r="AW1" s="180"/>
      <c r="AY1" s="180"/>
      <c r="AMG1" s="180"/>
      <c r="AMH1" s="180"/>
      <c r="AMI1" s="180"/>
      <c r="AMJ1" s="180"/>
    </row>
    <row r="2" customFormat="false" ht="15" hidden="false" customHeight="false" outlineLevel="0" collapsed="false">
      <c r="A2" s="181"/>
      <c r="B2" s="182"/>
      <c r="C2" s="183"/>
      <c r="D2" s="183"/>
      <c r="E2" s="183"/>
      <c r="F2" s="66"/>
      <c r="G2" s="183"/>
      <c r="H2" s="183"/>
      <c r="I2" s="183"/>
      <c r="J2" s="183"/>
      <c r="K2" s="183"/>
      <c r="L2" s="183"/>
      <c r="M2" s="183"/>
      <c r="N2" s="183"/>
      <c r="O2" s="183"/>
      <c r="P2" s="183"/>
      <c r="Q2" s="183"/>
      <c r="R2" s="183"/>
      <c r="S2" s="184"/>
      <c r="T2" s="183"/>
      <c r="U2" s="66"/>
      <c r="V2" s="183"/>
      <c r="W2" s="66"/>
      <c r="X2" s="183"/>
      <c r="Y2" s="183"/>
      <c r="Z2" s="183"/>
      <c r="AA2" s="183"/>
      <c r="AB2" s="183"/>
      <c r="AC2" s="183"/>
      <c r="AD2" s="183"/>
      <c r="AE2" s="183"/>
      <c r="AF2" s="183"/>
      <c r="AG2" s="183"/>
      <c r="AH2" s="183"/>
      <c r="AI2" s="183"/>
      <c r="AJ2" s="184"/>
      <c r="AK2" s="183"/>
      <c r="AL2" s="66"/>
      <c r="AM2" s="2"/>
      <c r="AN2" s="2"/>
      <c r="AO2" s="24"/>
      <c r="AP2" s="24"/>
      <c r="AQ2" s="24"/>
      <c r="AR2" s="24"/>
      <c r="AS2" s="24"/>
      <c r="AT2" s="24"/>
      <c r="AU2" s="24"/>
      <c r="AV2" s="24"/>
      <c r="AW2" s="24"/>
      <c r="AX2" s="24"/>
      <c r="AY2" s="24"/>
      <c r="AZ2" s="24"/>
      <c r="BA2" s="24"/>
      <c r="BB2" s="24"/>
      <c r="BC2" s="24"/>
    </row>
    <row r="3" customFormat="false" ht="15" hidden="false" customHeight="false" outlineLevel="0" collapsed="false">
      <c r="A3" s="181"/>
      <c r="B3" s="182"/>
      <c r="C3" s="183"/>
      <c r="D3" s="183"/>
      <c r="E3" s="183"/>
      <c r="F3" s="185" t="s">
        <v>122</v>
      </c>
      <c r="G3" s="185"/>
      <c r="H3" s="185"/>
      <c r="I3" s="185"/>
      <c r="J3" s="185"/>
      <c r="K3" s="185"/>
      <c r="L3" s="185"/>
      <c r="M3" s="185"/>
      <c r="N3" s="185"/>
      <c r="O3" s="185"/>
      <c r="P3" s="185"/>
      <c r="Q3" s="185"/>
      <c r="R3" s="185"/>
      <c r="S3" s="185"/>
      <c r="T3" s="186"/>
      <c r="U3" s="187"/>
      <c r="V3" s="183"/>
      <c r="W3" s="188" t="s">
        <v>123</v>
      </c>
      <c r="X3" s="188"/>
      <c r="Y3" s="188"/>
      <c r="Z3" s="188"/>
      <c r="AA3" s="188"/>
      <c r="AB3" s="188"/>
      <c r="AC3" s="188"/>
      <c r="AD3" s="188"/>
      <c r="AE3" s="188"/>
      <c r="AF3" s="188"/>
      <c r="AG3" s="188"/>
      <c r="AH3" s="188"/>
      <c r="AI3" s="188"/>
      <c r="AJ3" s="188"/>
      <c r="AK3" s="183"/>
      <c r="AL3" s="66"/>
      <c r="AM3" s="2"/>
      <c r="AN3" s="2"/>
      <c r="AO3" s="24"/>
      <c r="AP3" s="24"/>
      <c r="AQ3" s="24"/>
      <c r="AR3" s="24"/>
      <c r="AS3" s="24"/>
      <c r="AT3" s="24"/>
      <c r="AU3" s="24"/>
      <c r="AV3" s="24"/>
      <c r="AW3" s="24"/>
      <c r="AX3" s="24"/>
      <c r="AY3" s="24"/>
      <c r="AZ3" s="24"/>
      <c r="BA3" s="24"/>
      <c r="BB3" s="24"/>
      <c r="BC3" s="24"/>
    </row>
    <row r="4" customFormat="false" ht="15" hidden="false" customHeight="false" outlineLevel="0" collapsed="false">
      <c r="A4" s="181"/>
      <c r="B4" s="182"/>
      <c r="C4" s="183"/>
      <c r="D4" s="66"/>
      <c r="E4" s="183"/>
      <c r="F4" s="189" t="s">
        <v>124</v>
      </c>
      <c r="G4" s="190"/>
      <c r="H4" s="190"/>
      <c r="I4" s="190"/>
      <c r="J4" s="190"/>
      <c r="K4" s="191"/>
      <c r="L4" s="183"/>
      <c r="M4" s="183"/>
      <c r="N4" s="192" t="s">
        <v>125</v>
      </c>
      <c r="O4" s="190"/>
      <c r="P4" s="190"/>
      <c r="Q4" s="190"/>
      <c r="R4" s="190"/>
      <c r="S4" s="191"/>
      <c r="T4" s="183"/>
      <c r="U4" s="66"/>
      <c r="V4" s="183"/>
      <c r="W4" s="189" t="s">
        <v>124</v>
      </c>
      <c r="X4" s="190"/>
      <c r="Y4" s="190"/>
      <c r="Z4" s="190"/>
      <c r="AA4" s="190"/>
      <c r="AB4" s="191"/>
      <c r="AC4" s="183"/>
      <c r="AD4" s="183"/>
      <c r="AE4" s="192" t="s">
        <v>125</v>
      </c>
      <c r="AF4" s="190"/>
      <c r="AG4" s="190"/>
      <c r="AH4" s="190"/>
      <c r="AI4" s="190"/>
      <c r="AJ4" s="191"/>
      <c r="AK4" s="183"/>
      <c r="AL4" s="193" t="s">
        <v>126</v>
      </c>
      <c r="AM4" s="194"/>
      <c r="AN4" s="194"/>
      <c r="AO4" s="195"/>
      <c r="AP4" s="195"/>
      <c r="AQ4" s="195"/>
      <c r="AR4" s="195"/>
      <c r="AS4" s="195"/>
      <c r="AT4" s="195"/>
      <c r="AU4" s="195"/>
      <c r="AV4" s="195"/>
      <c r="AW4" s="195"/>
      <c r="AX4" s="195"/>
      <c r="AY4" s="195"/>
      <c r="AZ4" s="195"/>
      <c r="BA4" s="195"/>
      <c r="BB4" s="196"/>
      <c r="BC4" s="196"/>
    </row>
    <row r="5" customFormat="false" ht="15" hidden="false" customHeight="false" outlineLevel="0" collapsed="false">
      <c r="A5" s="27"/>
      <c r="B5" s="0"/>
      <c r="C5" s="27"/>
      <c r="D5" s="197"/>
      <c r="E5" s="27"/>
      <c r="F5" s="198" t="s">
        <v>127</v>
      </c>
      <c r="G5" s="198" t="s">
        <v>128</v>
      </c>
      <c r="H5" s="198" t="s">
        <v>129</v>
      </c>
      <c r="I5" s="198" t="s">
        <v>130</v>
      </c>
      <c r="J5" s="35"/>
      <c r="K5" s="199" t="s">
        <v>131</v>
      </c>
      <c r="L5" s="35"/>
      <c r="M5" s="35"/>
      <c r="N5" s="200" t="s">
        <v>132</v>
      </c>
      <c r="O5" s="200" t="s">
        <v>133</v>
      </c>
      <c r="P5" s="200" t="s">
        <v>134</v>
      </c>
      <c r="Q5" s="200" t="s">
        <v>135</v>
      </c>
      <c r="R5" s="201"/>
      <c r="S5" s="202" t="s">
        <v>136</v>
      </c>
      <c r="T5" s="201"/>
      <c r="U5" s="197"/>
      <c r="V5" s="27"/>
      <c r="W5" s="198" t="s">
        <v>127</v>
      </c>
      <c r="X5" s="198" t="s">
        <v>128</v>
      </c>
      <c r="Y5" s="198" t="s">
        <v>129</v>
      </c>
      <c r="Z5" s="198" t="s">
        <v>130</v>
      </c>
      <c r="AA5" s="35"/>
      <c r="AB5" s="199" t="s">
        <v>131</v>
      </c>
      <c r="AC5" s="35"/>
      <c r="AD5" s="35"/>
      <c r="AE5" s="200" t="s">
        <v>132</v>
      </c>
      <c r="AF5" s="200" t="s">
        <v>133</v>
      </c>
      <c r="AG5" s="200" t="s">
        <v>134</v>
      </c>
      <c r="AH5" s="200" t="s">
        <v>135</v>
      </c>
      <c r="AI5" s="201"/>
      <c r="AJ5" s="202" t="s">
        <v>136</v>
      </c>
      <c r="AK5" s="201"/>
      <c r="AL5" s="203"/>
      <c r="AM5" s="204"/>
      <c r="AN5" s="204"/>
      <c r="AO5" s="204"/>
      <c r="AP5" s="204"/>
      <c r="AQ5" s="204"/>
      <c r="AR5" s="204"/>
      <c r="AS5" s="204"/>
      <c r="AT5" s="204"/>
      <c r="AU5" s="204"/>
      <c r="AV5" s="204"/>
      <c r="AW5" s="204"/>
      <c r="AX5" s="204"/>
      <c r="AY5" s="204"/>
      <c r="AZ5" s="204"/>
      <c r="BA5" s="204"/>
      <c r="BB5" s="205"/>
      <c r="BC5" s="205"/>
    </row>
    <row r="6" customFormat="false" ht="19.5" hidden="false" customHeight="true" outlineLevel="0" collapsed="false">
      <c r="A6" s="27"/>
      <c r="B6" s="37"/>
      <c r="C6" s="206" t="s">
        <v>44</v>
      </c>
      <c r="D6" s="207"/>
      <c r="E6" s="208" t="str">
        <f aca="false">'2. Anlagenabfrage'!C9</f>
        <v>Anlagentyp</v>
      </c>
      <c r="F6" s="209" t="str">
        <f aca="false">'2. Anlagenabfrage'!D9</f>
        <v>- Bitte auswählen -</v>
      </c>
      <c r="G6" s="210" t="str">
        <f aca="false">'2. Anlagenabfrage'!D18</f>
        <v>- Bitte auswählen -</v>
      </c>
      <c r="H6" s="210" t="str">
        <f aca="false">'2. Anlagenabfrage'!D25</f>
        <v>- Bitte auswählen -</v>
      </c>
      <c r="I6" s="210" t="str">
        <f aca="false">'2. Anlagenabfrage'!D32</f>
        <v>- Bitte auswählen -</v>
      </c>
      <c r="J6" s="211"/>
      <c r="K6" s="211"/>
      <c r="L6" s="212"/>
      <c r="M6" s="210" t="str">
        <f aca="false">'2. Anlagenabfrage'!H9</f>
        <v>Anlagentyp</v>
      </c>
      <c r="N6" s="213" t="str">
        <f aca="false">'2. Anlagenabfrage'!I9</f>
        <v>- Bitte auswählen -</v>
      </c>
      <c r="O6" s="213" t="str">
        <f aca="false">'2. Anlagenabfrage'!I18</f>
        <v>- Bitte auswählen -</v>
      </c>
      <c r="P6" s="213" t="str">
        <f aca="false">'2. Anlagenabfrage'!I25</f>
        <v>- Bitte auswählen -</v>
      </c>
      <c r="Q6" s="213" t="str">
        <f aca="false">'2. Anlagenabfrage'!I32</f>
        <v>- Bitte auswählen -</v>
      </c>
      <c r="R6" s="211"/>
      <c r="S6" s="214"/>
      <c r="T6" s="212"/>
      <c r="U6" s="207"/>
      <c r="V6" s="208" t="s">
        <v>137</v>
      </c>
      <c r="W6" s="213" t="str">
        <f aca="false">'2. Abfrage XXL'!$D9</f>
        <v>- Bitte auswählen -</v>
      </c>
      <c r="X6" s="213" t="str">
        <f aca="false">'2. Abfrage XXL'!$D29</f>
        <v>- Bitte auswählen -</v>
      </c>
      <c r="Y6" s="213" t="str">
        <f aca="false">'2. Abfrage XXL'!$D49</f>
        <v>- Bitte auswählen -</v>
      </c>
      <c r="Z6" s="213" t="str">
        <f aca="false">'2. Abfrage XXL'!$D69</f>
        <v>- Bitte auswählen -</v>
      </c>
      <c r="AA6" s="211"/>
      <c r="AB6" s="211"/>
      <c r="AC6" s="212"/>
      <c r="AD6" s="210" t="str">
        <f aca="false">'2. Abfrage XXL'!H9</f>
        <v>Anlagentyp</v>
      </c>
      <c r="AE6" s="213" t="str">
        <f aca="false">'2. Abfrage XXL'!$I9</f>
        <v>- Bitte auswählen -</v>
      </c>
      <c r="AF6" s="213" t="str">
        <f aca="false">'2. Abfrage XXL'!$I29</f>
        <v>- Bitte auswählen -</v>
      </c>
      <c r="AG6" s="213" t="str">
        <f aca="false">'2. Abfrage XXL'!$I49</f>
        <v>- Bitte auswählen -</v>
      </c>
      <c r="AH6" s="213" t="str">
        <f aca="false">'2. Abfrage XXL'!$I69</f>
        <v>- Bitte auswählen -</v>
      </c>
      <c r="AI6" s="211"/>
      <c r="AJ6" s="214"/>
      <c r="AK6" s="215"/>
      <c r="AL6" s="216" t="str">
        <f aca="false">'(Betriebsstoff- &amp; Anlagendaten)'!B107</f>
        <v>Nahwärme</v>
      </c>
      <c r="AM6" s="216" t="str">
        <f aca="false">'(Betriebsstoff- &amp; Anlagendaten)'!B108</f>
        <v>Biogaskessel</v>
      </c>
      <c r="AN6" s="216" t="str">
        <f aca="false">'(Betriebsstoff- &amp; Anlagendaten)'!B109</f>
        <v>Gas-Niedertemperaturkessel</v>
      </c>
      <c r="AO6" s="216" t="str">
        <f aca="false">'(Betriebsstoff- &amp; Anlagendaten)'!B110</f>
        <v>Gas-Brennwertkessel</v>
      </c>
      <c r="AP6" s="216" t="str">
        <f aca="false">'(Betriebsstoff- &amp; Anlagendaten)'!B111</f>
        <v>Ölkessel</v>
      </c>
      <c r="AQ6" s="216" t="str">
        <f aca="false">'(Betriebsstoff- &amp; Anlagendaten)'!B112</f>
        <v>Öl-Brennwertgerät</v>
      </c>
      <c r="AR6" s="216" t="str">
        <f aca="false">'(Betriebsstoff- &amp; Anlagendaten)'!B113</f>
        <v>Pelletkessel</v>
      </c>
      <c r="AS6" s="216" t="str">
        <f aca="false">'(Betriebsstoff- &amp; Anlagendaten)'!B114</f>
        <v>Scheitholzanlage</v>
      </c>
      <c r="AT6" s="216" t="str">
        <f aca="false">'(Betriebsstoff- &amp; Anlagendaten)'!B115</f>
        <v>Hackschnitzelkessel</v>
      </c>
      <c r="AU6" s="216" t="str">
        <f aca="false">'(Betriebsstoff- &amp; Anlagendaten)'!B116</f>
        <v>Stromheizung</v>
      </c>
      <c r="AV6" s="216" t="str">
        <f aca="false">'(Betriebsstoff- &amp; Anlagendaten)'!B117</f>
        <v>Luft-WP</v>
      </c>
      <c r="AW6" s="216" t="str">
        <f aca="false">'(Betriebsstoff- &amp; Anlagendaten)'!B118</f>
        <v>Luft-WP mit PV-Unterstützung</v>
      </c>
      <c r="AX6" s="216" t="str">
        <f aca="false">'(Betriebsstoff- &amp; Anlagendaten)'!B119</f>
        <v>Wasser-WP</v>
      </c>
      <c r="AY6" s="216" t="str">
        <f aca="false">'(Betriebsstoff- &amp; Anlagendaten)'!B120</f>
        <v>Wasser-WP mit PV-Unterstützung</v>
      </c>
      <c r="AZ6" s="216" t="str">
        <f aca="false">'(Betriebsstoff- &amp; Anlagendaten)'!B121</f>
        <v>Solarthermie</v>
      </c>
      <c r="BA6" s="216" t="str">
        <f aca="false">'(Betriebsstoff- &amp; Anlagendaten)'!B122</f>
        <v>Brennstoffzelle</v>
      </c>
      <c r="BB6" s="216" t="str">
        <f aca="false">'(Betriebsstoff- &amp; Anlagendaten)'!B123</f>
        <v>weiterer Anlagentyp1</v>
      </c>
      <c r="BC6" s="216" t="str">
        <f aca="false">'(Betriebsstoff- &amp; Anlagendaten)'!B124</f>
        <v>weiterer Anlagentyp2</v>
      </c>
    </row>
    <row r="7" customFormat="false" ht="19.5" hidden="false" customHeight="true" outlineLevel="0" collapsed="false">
      <c r="A7" s="27"/>
      <c r="B7" s="37"/>
      <c r="C7" s="206" t="s">
        <v>44</v>
      </c>
      <c r="D7" s="217"/>
      <c r="E7" s="208" t="str">
        <f aca="false">'2. Anlagenabfrage'!C10</f>
        <v>Betriebsstoff</v>
      </c>
      <c r="F7" s="213" t="str">
        <f aca="false">VLOOKUP(F6,'(Betriebsstoff- &amp; Anlagendaten)'!$B$106:$C$124,2,0)</f>
        <v>-</v>
      </c>
      <c r="G7" s="213" t="str">
        <f aca="false">VLOOKUP(G6,'(Betriebsstoff- &amp; Anlagendaten)'!$B$106:$C$124,2,0)</f>
        <v>-</v>
      </c>
      <c r="H7" s="213" t="str">
        <f aca="false">VLOOKUP(H6,'(Betriebsstoff- &amp; Anlagendaten)'!$B$106:$C$124,2,0)</f>
        <v>-</v>
      </c>
      <c r="I7" s="213" t="str">
        <f aca="false">VLOOKUP(I6,'(Betriebsstoff- &amp; Anlagendaten)'!$B$106:$C$124,2,0)</f>
        <v>-</v>
      </c>
      <c r="J7" s="218"/>
      <c r="K7" s="218"/>
      <c r="L7" s="218"/>
      <c r="M7" s="219" t="str">
        <f aca="false">'2. Anlagenabfrage'!H10</f>
        <v>Brennstoff</v>
      </c>
      <c r="N7" s="213" t="str">
        <f aca="false">VLOOKUP(N6,'(Betriebsstoff- &amp; Anlagendaten)'!$B$106:$C$124,2,0)</f>
        <v>-</v>
      </c>
      <c r="O7" s="213" t="str">
        <f aca="false">VLOOKUP(O6,'(Betriebsstoff- &amp; Anlagendaten)'!$B$106:$C$124,2,0)</f>
        <v>-</v>
      </c>
      <c r="P7" s="213" t="str">
        <f aca="false">VLOOKUP(P6,'(Betriebsstoff- &amp; Anlagendaten)'!$B$106:$C$124,2,0)</f>
        <v>-</v>
      </c>
      <c r="Q7" s="213" t="str">
        <f aca="false">VLOOKUP(Q6,'(Betriebsstoff- &amp; Anlagendaten)'!$B$106:$C$124,2,0)</f>
        <v>-</v>
      </c>
      <c r="R7" s="212"/>
      <c r="S7" s="220"/>
      <c r="T7" s="212"/>
      <c r="U7" s="217"/>
      <c r="V7" s="208" t="s">
        <v>41</v>
      </c>
      <c r="W7" s="213" t="str">
        <f aca="false">VLOOKUP(W6,'(Betriebsstoff- &amp; Anlagendaten)'!$B$106:$C$124,2,0)</f>
        <v>-</v>
      </c>
      <c r="X7" s="213" t="str">
        <f aca="false">VLOOKUP(X6,'(Betriebsstoff- &amp; Anlagendaten)'!$B$106:$C$124,2,0)</f>
        <v>-</v>
      </c>
      <c r="Y7" s="213" t="str">
        <f aca="false">VLOOKUP(Y6,'(Betriebsstoff- &amp; Anlagendaten)'!$B$106:$C$124,2,0)</f>
        <v>-</v>
      </c>
      <c r="Z7" s="213" t="str">
        <f aca="false">VLOOKUP(Z6,'(Betriebsstoff- &amp; Anlagendaten)'!$B$106:$C$124,2,0)</f>
        <v>-</v>
      </c>
      <c r="AA7" s="212"/>
      <c r="AB7" s="212"/>
      <c r="AC7" s="212"/>
      <c r="AD7" s="219" t="str">
        <f aca="false">'2. Abfrage XXL'!H10</f>
        <v>Betriebsstoff</v>
      </c>
      <c r="AE7" s="219" t="str">
        <f aca="false">VLOOKUP(AE6,'(Betriebsstoff- &amp; Anlagendaten)'!$B$106:$C$124,2,0)</f>
        <v>-</v>
      </c>
      <c r="AF7" s="219" t="str">
        <f aca="false">VLOOKUP(AF6,'(Betriebsstoff- &amp; Anlagendaten)'!$B$106:$C$124,2,0)</f>
        <v>-</v>
      </c>
      <c r="AG7" s="219" t="str">
        <f aca="false">VLOOKUP(AG6,'(Betriebsstoff- &amp; Anlagendaten)'!$B$106:$C$124,2,0)</f>
        <v>-</v>
      </c>
      <c r="AH7" s="219" t="str">
        <f aca="false">VLOOKUP(AH6,'(Betriebsstoff- &amp; Anlagendaten)'!$B$106:$C$124,2,0)</f>
        <v>-</v>
      </c>
      <c r="AI7" s="212"/>
      <c r="AJ7" s="220"/>
      <c r="AK7" s="215"/>
      <c r="AL7" s="221" t="str">
        <f aca="false">VLOOKUP(AL6,'(Betriebsstoff- &amp; Anlagendaten)'!$B$106:$C$124,2,0)</f>
        <v>Heizöl Hackschnitzel</v>
      </c>
      <c r="AM7" s="221" t="str">
        <f aca="false">VLOOKUP(AM6,'(Betriebsstoff- &amp; Anlagendaten)'!$B$106:$C$124,2,0)</f>
        <v>Biogas</v>
      </c>
      <c r="AN7" s="221" t="str">
        <f aca="false">VLOOKUP(AN6,'(Betriebsstoff- &amp; Anlagendaten)'!$B$106:$C$124,2,0)</f>
        <v>Erdgas</v>
      </c>
      <c r="AO7" s="221" t="str">
        <f aca="false">VLOOKUP(AO6,'(Betriebsstoff- &amp; Anlagendaten)'!$B$106:$C$124,2,0)</f>
        <v>Erdgas</v>
      </c>
      <c r="AP7" s="221" t="str">
        <f aca="false">VLOOKUP(AP6,'(Betriebsstoff- &amp; Anlagendaten)'!$B$106:$C$124,2,0)</f>
        <v>Heizöl</v>
      </c>
      <c r="AQ7" s="221" t="str">
        <f aca="false">VLOOKUP(AQ6,'(Betriebsstoff- &amp; Anlagendaten)'!$B$106:$C$124,2,0)</f>
        <v>Heizöl</v>
      </c>
      <c r="AR7" s="221" t="str">
        <f aca="false">VLOOKUP(AR6,'(Betriebsstoff- &amp; Anlagendaten)'!$B$106:$C$124,2,0)</f>
        <v>Pellets</v>
      </c>
      <c r="AS7" s="221" t="str">
        <f aca="false">VLOOKUP(AS6,'(Betriebsstoff- &amp; Anlagendaten)'!$B$106:$C$124,2,0)</f>
        <v>Scheitholz</v>
      </c>
      <c r="AT7" s="221" t="str">
        <f aca="false">VLOOKUP(AT6,'(Betriebsstoff- &amp; Anlagendaten)'!$B$106:$C$124,2,0)</f>
        <v>Hackschnitzel</v>
      </c>
      <c r="AU7" s="221" t="str">
        <f aca="false">VLOOKUP(AU6,'(Betriebsstoff- &amp; Anlagendaten)'!$B$106:$C$124,2,0)</f>
        <v>Strom</v>
      </c>
      <c r="AV7" s="221" t="str">
        <f aca="false">VLOOKUP(AV6,'(Betriebsstoff- &amp; Anlagendaten)'!$B$106:$C$124,2,0)</f>
        <v>Strom</v>
      </c>
      <c r="AW7" s="221" t="str">
        <f aca="false">VLOOKUP(AW6,'(Betriebsstoff- &amp; Anlagendaten)'!$B$106:$C$124,2,0)</f>
        <v>Strom</v>
      </c>
      <c r="AX7" s="221" t="str">
        <f aca="false">VLOOKUP(AX6,'(Betriebsstoff- &amp; Anlagendaten)'!$B$106:$C$124,2,0)</f>
        <v>Strom</v>
      </c>
      <c r="AY7" s="221" t="str">
        <f aca="false">VLOOKUP(AY6,'(Betriebsstoff- &amp; Anlagendaten)'!$B$106:$C$124,2,0)</f>
        <v>Strom</v>
      </c>
      <c r="AZ7" s="221" t="str">
        <f aca="false">VLOOKUP(AZ6,'(Betriebsstoff- &amp; Anlagendaten)'!$B$106:$C$124,2,0)</f>
        <v>Solarthermie</v>
      </c>
      <c r="BA7" s="221" t="str">
        <f aca="false">VLOOKUP(BA6,'(Betriebsstoff- &amp; Anlagendaten)'!$B$106:$C$124,2,0)</f>
        <v>Erdgas</v>
      </c>
      <c r="BB7" s="221" t="n">
        <f aca="false">VLOOKUP(BB6,'(Betriebsstoff- &amp; Anlagendaten)'!$B$106:$C$124,2,0)</f>
        <v>0</v>
      </c>
      <c r="BC7" s="221" t="n">
        <f aca="false">VLOOKUP(BC6,'(Betriebsstoff- &amp; Anlagendaten)'!$B$106:$C$124,2,0)</f>
        <v>0</v>
      </c>
    </row>
    <row r="8" s="232" customFormat="true" ht="15" hidden="false" customHeight="false" outlineLevel="0" collapsed="false">
      <c r="A8" s="222"/>
      <c r="B8" s="37"/>
      <c r="C8" s="222"/>
      <c r="D8" s="223"/>
      <c r="E8" s="208" t="s">
        <v>138</v>
      </c>
      <c r="F8" s="224" t="n">
        <f aca="false">'2. Anlagenabfrage'!D11</f>
        <v>0</v>
      </c>
      <c r="G8" s="219" t="n">
        <f aca="false">'2. Anlagenabfrage'!D20</f>
        <v>0</v>
      </c>
      <c r="H8" s="219" t="n">
        <f aca="false">'2. Anlagenabfrage'!D27</f>
        <v>0</v>
      </c>
      <c r="I8" s="219" t="n">
        <f aca="false">'2. Anlagenabfrage'!D34</f>
        <v>0</v>
      </c>
      <c r="J8" s="225"/>
      <c r="K8" s="225"/>
      <c r="L8" s="225"/>
      <c r="M8" s="219" t="str">
        <f aca="false">'2. Anlagenabfrage'!H11</f>
        <v>Gleich Erzeuger 1 aus Bestand?</v>
      </c>
      <c r="N8" s="226" t="str">
        <f aca="false">'2. Anlagenabfrage'!I11</f>
        <v>-</v>
      </c>
      <c r="O8" s="226" t="str">
        <f aca="false">'2. Anlagenabfrage'!I20</f>
        <v>-</v>
      </c>
      <c r="P8" s="226" t="str">
        <f aca="false">'2. Anlagenabfrage'!I27</f>
        <v>-</v>
      </c>
      <c r="Q8" s="226" t="str">
        <f aca="false">'2. Anlagenabfrage'!I34</f>
        <v>-</v>
      </c>
      <c r="R8" s="227"/>
      <c r="S8" s="228"/>
      <c r="T8" s="227"/>
      <c r="U8" s="223"/>
      <c r="V8" s="48" t="str">
        <f aca="false">'2. Abfrage XXL'!C11</f>
        <v/>
      </c>
      <c r="W8" s="229" t="n">
        <f aca="false">'2. Abfrage XXL'!$D11</f>
        <v>0</v>
      </c>
      <c r="X8" s="229" t="n">
        <f aca="false">'2. Abfrage XXL'!$D31</f>
        <v>0</v>
      </c>
      <c r="Y8" s="229" t="n">
        <f aca="false">'2. Abfrage XXL'!$D51</f>
        <v>0</v>
      </c>
      <c r="Z8" s="229" t="n">
        <f aca="false">'2. Abfrage XXL'!$D71</f>
        <v>0</v>
      </c>
      <c r="AA8" s="225"/>
      <c r="AB8" s="225"/>
      <c r="AC8" s="225"/>
      <c r="AD8" s="210" t="str">
        <f aca="false">'2. Abfrage XXL'!H11</f>
        <v>Gleich Erzeuger 1 aus Bestand?</v>
      </c>
      <c r="AE8" s="213" t="str">
        <f aca="false">'2. Abfrage XXL'!I11</f>
        <v>-</v>
      </c>
      <c r="AF8" s="213" t="str">
        <f aca="false">'2. Abfrage XXL'!I31</f>
        <v>-</v>
      </c>
      <c r="AG8" s="213" t="str">
        <f aca="false">'2. Abfrage XXL'!I51</f>
        <v>-</v>
      </c>
      <c r="AH8" s="213" t="str">
        <f aca="false">'2. Abfrage XXL'!I71</f>
        <v>-</v>
      </c>
      <c r="AI8" s="227"/>
      <c r="AJ8" s="228"/>
      <c r="AK8" s="227"/>
      <c r="AL8" s="230"/>
      <c r="AM8" s="54"/>
      <c r="AN8" s="54"/>
      <c r="AO8" s="54"/>
      <c r="AP8" s="54"/>
      <c r="AQ8" s="54"/>
      <c r="AR8" s="54"/>
      <c r="AS8" s="54"/>
      <c r="AT8" s="54"/>
      <c r="AU8" s="54"/>
      <c r="AV8" s="54"/>
      <c r="AW8" s="54"/>
      <c r="AX8" s="54"/>
      <c r="AY8" s="54"/>
      <c r="AZ8" s="54"/>
      <c r="BA8" s="54"/>
      <c r="BB8" s="231"/>
      <c r="BC8" s="231"/>
      <c r="AMG8" s="233"/>
      <c r="AMH8" s="233"/>
      <c r="AMI8" s="233"/>
      <c r="AMJ8" s="233"/>
    </row>
    <row r="9" s="232" customFormat="true" ht="15" hidden="false" customHeight="false" outlineLevel="0" collapsed="false">
      <c r="A9" s="222"/>
      <c r="B9" s="37"/>
      <c r="C9" s="222"/>
      <c r="D9" s="223"/>
      <c r="E9" s="208" t="str">
        <f aca="false">'2. Anlagenabfrage'!C12</f>
        <v>-&gt; Alternativ: Abgerechnete Endenergie</v>
      </c>
      <c r="F9" s="224" t="n">
        <f aca="false">'2. Anlagenabfrage'!D12</f>
        <v>0</v>
      </c>
      <c r="G9" s="219" t="n">
        <f aca="false">'2. Anlagenabfrage'!D21</f>
        <v>0</v>
      </c>
      <c r="H9" s="219" t="n">
        <f aca="false">'2. Anlagenabfrage'!D28</f>
        <v>0</v>
      </c>
      <c r="I9" s="219" t="n">
        <f aca="false">'2. Anlagenabfrage'!D35</f>
        <v>0</v>
      </c>
      <c r="J9" s="225"/>
      <c r="K9" s="225"/>
      <c r="L9" s="225"/>
      <c r="M9" s="219" t="str">
        <f aca="false">'2. Anlagenabfrage'!H12</f>
        <v>gewünschter Anteil</v>
      </c>
      <c r="N9" s="226" t="n">
        <f aca="false">'2. Anlagenabfrage'!I12</f>
        <v>0</v>
      </c>
      <c r="O9" s="226" t="n">
        <f aca="false">'2. Anlagenabfrage'!I21</f>
        <v>0</v>
      </c>
      <c r="P9" s="226" t="n">
        <f aca="false">'2. Anlagenabfrage'!I28</f>
        <v>0</v>
      </c>
      <c r="Q9" s="226" t="n">
        <f aca="false">'2. Anlagenabfrage'!I35</f>
        <v>0</v>
      </c>
      <c r="R9" s="227"/>
      <c r="S9" s="0"/>
      <c r="T9" s="227"/>
      <c r="U9" s="223"/>
      <c r="V9" s="48" t="str">
        <f aca="false">'2. Abfrage XXL'!C12</f>
        <v>-&gt; Alternativ: Abgerechnete Endenergie</v>
      </c>
      <c r="W9" s="234" t="n">
        <f aca="false">'2. Abfrage XXL'!D12</f>
        <v>0</v>
      </c>
      <c r="X9" s="234" t="n">
        <f aca="false">'2. Abfrage XXL'!D32</f>
        <v>0</v>
      </c>
      <c r="Y9" s="234" t="n">
        <f aca="false">'2. Abfrage XXL'!D52</f>
        <v>0</v>
      </c>
      <c r="Z9" s="234" t="n">
        <f aca="false">'2. Abfrage XXL'!D72</f>
        <v>0</v>
      </c>
      <c r="AA9" s="225"/>
      <c r="AB9" s="225"/>
      <c r="AC9" s="225"/>
      <c r="AD9" s="37"/>
      <c r="AE9" s="37"/>
      <c r="AF9" s="37"/>
      <c r="AG9" s="37"/>
      <c r="AH9" s="37"/>
      <c r="AI9" s="227"/>
      <c r="AJ9" s="228"/>
      <c r="AK9" s="227"/>
      <c r="AL9" s="230"/>
      <c r="AM9" s="54"/>
      <c r="AN9" s="54"/>
      <c r="AO9" s="54"/>
      <c r="AP9" s="54"/>
      <c r="AQ9" s="54"/>
      <c r="AR9" s="54"/>
      <c r="AS9" s="54"/>
      <c r="AT9" s="54"/>
      <c r="AU9" s="54"/>
      <c r="AV9" s="54"/>
      <c r="AW9" s="54"/>
      <c r="AX9" s="54"/>
      <c r="AY9" s="54"/>
      <c r="AZ9" s="54"/>
      <c r="BA9" s="54"/>
      <c r="BB9" s="231"/>
      <c r="BC9" s="231"/>
      <c r="AMG9" s="233"/>
      <c r="AMH9" s="233"/>
      <c r="AMI9" s="233"/>
      <c r="AMJ9" s="233"/>
    </row>
    <row r="10" s="250" customFormat="true" ht="15" hidden="false" customHeight="false" outlineLevel="0" collapsed="false">
      <c r="A10" s="235"/>
      <c r="B10" s="236"/>
      <c r="C10" s="235"/>
      <c r="D10" s="237"/>
      <c r="E10" s="238" t="str">
        <f aca="false">'2. Anlagenabfrage'!C13</f>
        <v>Baujahr der Anlage</v>
      </c>
      <c r="F10" s="239" t="n">
        <f aca="false">'2. Anlagenabfrage'!D13</f>
        <v>0</v>
      </c>
      <c r="G10" s="240" t="n">
        <f aca="false">'2. Anlagenabfrage'!D22</f>
        <v>0</v>
      </c>
      <c r="H10" s="240" t="n">
        <f aca="false">'2. Anlagenabfrage'!D29</f>
        <v>0</v>
      </c>
      <c r="I10" s="240" t="n">
        <f aca="false">'2. Anlagenabfrage'!D36</f>
        <v>0</v>
      </c>
      <c r="J10" s="241"/>
      <c r="K10" s="241"/>
      <c r="L10" s="241"/>
      <c r="M10" s="242" t="str">
        <f aca="false">E10</f>
        <v>Baujahr der Anlage</v>
      </c>
      <c r="N10" s="243" t="n">
        <f aca="false">IF(N8='(Betriebsstoff- &amp; Anlagendaten)'!$B$128,F10,'1. Anleitung'!$B$15)</f>
        <v>2021</v>
      </c>
      <c r="O10" s="243" t="n">
        <f aca="false">IF(O8='(Betriebsstoff- &amp; Anlagendaten)'!$B$128,G10,'1. Anleitung'!$B$15)</f>
        <v>2021</v>
      </c>
      <c r="P10" s="243" t="n">
        <f aca="false">IF(P8='(Betriebsstoff- &amp; Anlagendaten)'!$B$128,H10,'1. Anleitung'!$B$15)</f>
        <v>2021</v>
      </c>
      <c r="Q10" s="243" t="n">
        <f aca="false">IF(Q8='(Betriebsstoff- &amp; Anlagendaten)'!$B$128,I10,'1. Anleitung'!$B$15)</f>
        <v>2021</v>
      </c>
      <c r="R10" s="244"/>
      <c r="S10" s="245"/>
      <c r="T10" s="244"/>
      <c r="U10" s="237"/>
      <c r="V10" s="246" t="str">
        <f aca="false">'2. Abfrage XXL'!C13</f>
        <v>Baujahr der Anlage</v>
      </c>
      <c r="W10" s="247" t="n">
        <f aca="false">'2. Abfrage XXL'!D13</f>
        <v>0</v>
      </c>
      <c r="X10" s="247" t="n">
        <f aca="false">'2. Abfrage XXL'!D33</f>
        <v>0</v>
      </c>
      <c r="Y10" s="247" t="n">
        <f aca="false">'2. Abfrage XXL'!D53</f>
        <v>0</v>
      </c>
      <c r="Z10" s="247" t="n">
        <f aca="false">'2. Abfrage XXL'!D73</f>
        <v>0</v>
      </c>
      <c r="AA10" s="241"/>
      <c r="AB10" s="241"/>
      <c r="AC10" s="241"/>
      <c r="AD10" s="242" t="str">
        <f aca="false">V10</f>
        <v>Baujahr der Anlage</v>
      </c>
      <c r="AE10" s="243" t="n">
        <f aca="false">IF(AE8='(Betriebsstoff- &amp; Anlagendaten)'!$B$128,W10,'1. Anleitung'!$B$15)</f>
        <v>2021</v>
      </c>
      <c r="AF10" s="243" t="n">
        <f aca="false">IF(AF8='(Betriebsstoff- &amp; Anlagendaten)'!$B$128,X10,'1. Anleitung'!$B$15)</f>
        <v>2021</v>
      </c>
      <c r="AG10" s="243" t="n">
        <f aca="false">IF(AG8='(Betriebsstoff- &amp; Anlagendaten)'!$B$128,Y10,'1. Anleitung'!$B$15)</f>
        <v>2021</v>
      </c>
      <c r="AH10" s="243" t="n">
        <f aca="false">IF(AH8='(Betriebsstoff- &amp; Anlagendaten)'!$B$128,Z10,'1. Anleitung'!$B$15)</f>
        <v>2021</v>
      </c>
      <c r="AI10" s="244"/>
      <c r="AJ10" s="245"/>
      <c r="AK10" s="244"/>
      <c r="AL10" s="248"/>
      <c r="AM10" s="242"/>
      <c r="AN10" s="242"/>
      <c r="AO10" s="242"/>
      <c r="AP10" s="242"/>
      <c r="AQ10" s="242"/>
      <c r="AR10" s="242"/>
      <c r="AS10" s="242"/>
      <c r="AT10" s="242"/>
      <c r="AU10" s="242"/>
      <c r="AV10" s="242"/>
      <c r="AW10" s="242"/>
      <c r="AX10" s="242"/>
      <c r="AY10" s="242"/>
      <c r="AZ10" s="242"/>
      <c r="BA10" s="242"/>
      <c r="BB10" s="249"/>
      <c r="BC10" s="249"/>
      <c r="AMG10" s="251"/>
      <c r="AMH10" s="251"/>
      <c r="AMI10" s="251"/>
      <c r="AMJ10" s="251"/>
    </row>
    <row r="11" s="232" customFormat="true" ht="15" hidden="false" customHeight="false" outlineLevel="0" collapsed="false">
      <c r="A11" s="222"/>
      <c r="B11" s="37"/>
      <c r="C11" s="222"/>
      <c r="D11" s="223" t="s">
        <v>139</v>
      </c>
      <c r="E11" s="252"/>
      <c r="F11" s="253"/>
      <c r="G11" s="253"/>
      <c r="H11" s="253"/>
      <c r="I11" s="253"/>
      <c r="J11" s="225"/>
      <c r="K11" s="225"/>
      <c r="L11" s="225"/>
      <c r="M11" s="219" t="str">
        <f aca="false">'2. Anlagenabfrage'!H14</f>
        <v>Invest-/Anschlusskosten</v>
      </c>
      <c r="N11" s="226" t="n">
        <f aca="false">'2. Anlagenabfrage'!I14</f>
        <v>0</v>
      </c>
      <c r="O11" s="226" t="n">
        <f aca="false">'2. Anlagenabfrage'!I23</f>
        <v>0</v>
      </c>
      <c r="P11" s="226" t="n">
        <f aca="false">'2. Anlagenabfrage'!I30</f>
        <v>0</v>
      </c>
      <c r="Q11" s="226" t="n">
        <f aca="false">'2. Anlagenabfrage'!I37</f>
        <v>0</v>
      </c>
      <c r="R11" s="227"/>
      <c r="S11" s="254" t="n">
        <f aca="false">SUM(N11:Q11)</f>
        <v>0</v>
      </c>
      <c r="T11" s="227"/>
      <c r="U11" s="223" t="s">
        <v>139</v>
      </c>
      <c r="V11" s="48" t="str">
        <f aca="false">'2. Abfrage XXL'!C14</f>
        <v>aktueller Anteil</v>
      </c>
      <c r="W11" s="234" t="n">
        <f aca="false">'2. Abfrage XXL'!D14</f>
        <v>0</v>
      </c>
      <c r="X11" s="234" t="n">
        <f aca="false">'2. Abfrage XXL'!D34</f>
        <v>0</v>
      </c>
      <c r="Y11" s="234" t="n">
        <f aca="false">'2. Abfrage XXL'!D54</f>
        <v>0</v>
      </c>
      <c r="Z11" s="234" t="n">
        <f aca="false">'2. Abfrage XXL'!D74</f>
        <v>0</v>
      </c>
      <c r="AA11" s="225"/>
      <c r="AB11" s="225"/>
      <c r="AC11" s="225"/>
      <c r="AD11" s="219" t="str">
        <f aca="false">'2. Abfrage XXL'!H14</f>
        <v>gewünschter Anteil</v>
      </c>
      <c r="AE11" s="255" t="n">
        <f aca="false">'2. Abfrage XXL'!I14</f>
        <v>0</v>
      </c>
      <c r="AF11" s="255" t="n">
        <f aca="false">'2. Abfrage XXL'!I34</f>
        <v>0</v>
      </c>
      <c r="AG11" s="255" t="n">
        <f aca="false">'2. Abfrage XXL'!I54</f>
        <v>0</v>
      </c>
      <c r="AH11" s="255" t="n">
        <f aca="false">'2. Abfrage XXL'!I74</f>
        <v>0</v>
      </c>
      <c r="AI11" s="227"/>
      <c r="AJ11" s="254" t="n">
        <f aca="false">SUM(AE11:AH11)</f>
        <v>0</v>
      </c>
      <c r="AK11" s="227"/>
      <c r="AL11" s="230"/>
      <c r="AM11" s="54"/>
      <c r="AN11" s="54"/>
      <c r="AO11" s="54"/>
      <c r="AP11" s="54"/>
      <c r="AQ11" s="54"/>
      <c r="AR11" s="54"/>
      <c r="AS11" s="54"/>
      <c r="AT11" s="54"/>
      <c r="AU11" s="54"/>
      <c r="AV11" s="54"/>
      <c r="AW11" s="54"/>
      <c r="AX11" s="54"/>
      <c r="AY11" s="54"/>
      <c r="AZ11" s="54"/>
      <c r="BA11" s="54"/>
      <c r="BB11" s="231"/>
      <c r="BC11" s="231"/>
      <c r="AMG11" s="233"/>
      <c r="AMH11" s="233"/>
      <c r="AMI11" s="233"/>
      <c r="AMJ11" s="233"/>
    </row>
    <row r="12" s="232" customFormat="true" ht="15" hidden="false" customHeight="false" outlineLevel="0" collapsed="false">
      <c r="A12" s="222"/>
      <c r="B12" s="37"/>
      <c r="C12" s="222"/>
      <c r="D12" s="223" t="s">
        <v>140</v>
      </c>
      <c r="E12" s="252"/>
      <c r="F12" s="225"/>
      <c r="G12" s="225"/>
      <c r="H12" s="225"/>
      <c r="I12" s="225"/>
      <c r="J12" s="225"/>
      <c r="K12" s="225"/>
      <c r="L12" s="225"/>
      <c r="M12" s="253"/>
      <c r="N12" s="256"/>
      <c r="O12" s="256"/>
      <c r="P12" s="256"/>
      <c r="Q12" s="256"/>
      <c r="R12" s="227"/>
      <c r="S12" s="228"/>
      <c r="T12" s="227"/>
      <c r="U12" s="223" t="s">
        <v>140</v>
      </c>
      <c r="V12" s="48" t="str">
        <f aca="false">'2. Abfrage XXL'!C17</f>
        <v>(Wirkungsgrad) oder (Aufwandszahl x 100)</v>
      </c>
      <c r="W12" s="234" t="n">
        <f aca="false">'2. Abfrage XXL'!D17</f>
        <v>0</v>
      </c>
      <c r="X12" s="234" t="n">
        <f aca="false">'2. Abfrage XXL'!D37</f>
        <v>0</v>
      </c>
      <c r="Y12" s="234" t="n">
        <f aca="false">'2. Abfrage XXL'!D57</f>
        <v>0</v>
      </c>
      <c r="Z12" s="234" t="n">
        <f aca="false">'2. Abfrage XXL'!D77</f>
        <v>0</v>
      </c>
      <c r="AA12" s="225"/>
      <c r="AB12" s="225"/>
      <c r="AC12" s="225"/>
      <c r="AD12" s="219" t="str">
        <f aca="false">'2. Abfrage XXL'!H17</f>
        <v>(Wirkungsgrad) oder (Aufwandszahl x 100)</v>
      </c>
      <c r="AE12" s="257" t="n">
        <f aca="false">IF(AE$8='(Betriebsstoff- &amp; Anlagendaten)'!$B$128,W12,'2. Abfrage XXL'!I17)</f>
        <v>0</v>
      </c>
      <c r="AF12" s="257" t="n">
        <f aca="false">IF(AF$8='(Betriebsstoff- &amp; Anlagendaten)'!$B$128,X12,'2. Abfrage XXL'!I37)</f>
        <v>0</v>
      </c>
      <c r="AG12" s="257" t="n">
        <f aca="false">IF(AG$8='(Betriebsstoff- &amp; Anlagendaten)'!$B$128,Y12,'2. Abfrage XXL'!I57)</f>
        <v>0</v>
      </c>
      <c r="AH12" s="257" t="n">
        <f aca="false">IF(AH$8='(Betriebsstoff- &amp; Anlagendaten)'!$B$128,Z12,'2. Abfrage XXL'!I77)</f>
        <v>0</v>
      </c>
      <c r="AI12" s="227"/>
      <c r="AJ12" s="228"/>
      <c r="AK12" s="227"/>
      <c r="AL12" s="230"/>
      <c r="AM12" s="54"/>
      <c r="AN12" s="54"/>
      <c r="AO12" s="54"/>
      <c r="AP12" s="54"/>
      <c r="AQ12" s="54"/>
      <c r="AR12" s="54"/>
      <c r="AS12" s="54"/>
      <c r="AT12" s="54"/>
      <c r="AU12" s="54"/>
      <c r="AV12" s="54"/>
      <c r="AW12" s="54"/>
      <c r="AX12" s="54"/>
      <c r="AY12" s="54"/>
      <c r="AZ12" s="54"/>
      <c r="BA12" s="54"/>
      <c r="BB12" s="231"/>
      <c r="BC12" s="231"/>
      <c r="AMG12" s="233"/>
      <c r="AMH12" s="233"/>
      <c r="AMI12" s="233"/>
      <c r="AMJ12" s="233"/>
    </row>
    <row r="13" s="232" customFormat="true" ht="15" hidden="false" customHeight="false" outlineLevel="0" collapsed="false">
      <c r="A13" s="222"/>
      <c r="B13" s="37"/>
      <c r="C13" s="222"/>
      <c r="D13" s="223" t="s">
        <v>141</v>
      </c>
      <c r="E13" s="252"/>
      <c r="F13" s="225"/>
      <c r="G13" s="225"/>
      <c r="H13" s="225"/>
      <c r="I13" s="225"/>
      <c r="J13" s="225"/>
      <c r="K13" s="225"/>
      <c r="L13" s="225"/>
      <c r="M13" s="253"/>
      <c r="N13" s="256"/>
      <c r="O13" s="256"/>
      <c r="P13" s="256"/>
      <c r="Q13" s="256"/>
      <c r="R13" s="227"/>
      <c r="S13" s="228"/>
      <c r="T13" s="227"/>
      <c r="U13" s="223" t="s">
        <v>141</v>
      </c>
      <c r="V13" s="48" t="str">
        <f aca="false">'2. Abfrage XXL'!C18</f>
        <v>Energiekosten</v>
      </c>
      <c r="W13" s="234" t="n">
        <f aca="false">'2. Abfrage XXL'!D18</f>
        <v>0</v>
      </c>
      <c r="X13" s="234" t="n">
        <f aca="false">'2. Abfrage XXL'!D38</f>
        <v>0</v>
      </c>
      <c r="Y13" s="234" t="n">
        <f aca="false">'2. Abfrage XXL'!D58</f>
        <v>0</v>
      </c>
      <c r="Z13" s="234" t="n">
        <f aca="false">'2. Abfrage XXL'!D78</f>
        <v>0</v>
      </c>
      <c r="AA13" s="225"/>
      <c r="AB13" s="225"/>
      <c r="AC13" s="225"/>
      <c r="AD13" s="219" t="str">
        <f aca="false">'2. Abfrage XXL'!H18</f>
        <v>Energiekosten</v>
      </c>
      <c r="AE13" s="257" t="n">
        <f aca="false">IF(AE$8='(Betriebsstoff- &amp; Anlagendaten)'!$B$128,W13,'2. Abfrage XXL'!I18)</f>
        <v>0</v>
      </c>
      <c r="AF13" s="257" t="n">
        <f aca="false">IF(AF$8='(Betriebsstoff- &amp; Anlagendaten)'!$B$128,X13,'2. Abfrage XXL'!I38)</f>
        <v>0</v>
      </c>
      <c r="AG13" s="257" t="n">
        <f aca="false">IF(AG$8='(Betriebsstoff- &amp; Anlagendaten)'!$B$128,Y13,'2. Abfrage XXL'!I58)</f>
        <v>0</v>
      </c>
      <c r="AH13" s="257" t="n">
        <f aca="false">IF(AH$8='(Betriebsstoff- &amp; Anlagendaten)'!$B$128,Z13,'2. Abfrage XXL'!I78)</f>
        <v>0</v>
      </c>
      <c r="AI13" s="227"/>
      <c r="AJ13" s="228"/>
      <c r="AK13" s="227"/>
      <c r="AL13" s="230"/>
      <c r="AM13" s="54"/>
      <c r="AN13" s="54"/>
      <c r="AO13" s="54"/>
      <c r="AP13" s="54"/>
      <c r="AQ13" s="54"/>
      <c r="AR13" s="54"/>
      <c r="AS13" s="54"/>
      <c r="AT13" s="54"/>
      <c r="AU13" s="54"/>
      <c r="AV13" s="54"/>
      <c r="AW13" s="54"/>
      <c r="AX13" s="54"/>
      <c r="AY13" s="54"/>
      <c r="AZ13" s="54"/>
      <c r="BA13" s="54"/>
      <c r="BB13" s="231"/>
      <c r="BC13" s="231"/>
      <c r="AMG13" s="233"/>
      <c r="AMH13" s="233"/>
      <c r="AMI13" s="233"/>
      <c r="AMJ13" s="233"/>
    </row>
    <row r="14" s="232" customFormat="true" ht="15" hidden="false" customHeight="false" outlineLevel="0" collapsed="false">
      <c r="A14" s="222"/>
      <c r="B14" s="37"/>
      <c r="C14" s="222"/>
      <c r="D14" s="223" t="s">
        <v>142</v>
      </c>
      <c r="E14" s="252"/>
      <c r="F14" s="225"/>
      <c r="G14" s="225"/>
      <c r="H14" s="225"/>
      <c r="I14" s="225"/>
      <c r="J14" s="225"/>
      <c r="K14" s="225"/>
      <c r="L14" s="225"/>
      <c r="M14" s="253"/>
      <c r="N14" s="256"/>
      <c r="O14" s="256"/>
      <c r="P14" s="256"/>
      <c r="Q14" s="256"/>
      <c r="R14" s="227"/>
      <c r="S14" s="228"/>
      <c r="T14" s="227"/>
      <c r="U14" s="223" t="s">
        <v>142</v>
      </c>
      <c r="V14" s="48" t="str">
        <f aca="false">'2. Abfrage XXL'!C19</f>
        <v>Wartungskosten</v>
      </c>
      <c r="W14" s="234" t="n">
        <f aca="false">'2. Abfrage XXL'!D19</f>
        <v>0</v>
      </c>
      <c r="X14" s="234" t="n">
        <f aca="false">'2. Abfrage XXL'!D39</f>
        <v>0</v>
      </c>
      <c r="Y14" s="234" t="n">
        <f aca="false">'2. Abfrage XXL'!D59</f>
        <v>0</v>
      </c>
      <c r="Z14" s="234" t="n">
        <f aca="false">'2. Abfrage XXL'!D79</f>
        <v>0</v>
      </c>
      <c r="AA14" s="225"/>
      <c r="AB14" s="225"/>
      <c r="AC14" s="225"/>
      <c r="AD14" s="219" t="str">
        <f aca="false">'2. Abfrage XXL'!H19</f>
        <v>Wartungskosten</v>
      </c>
      <c r="AE14" s="257" t="n">
        <f aca="false">IF(AE$8='(Betriebsstoff- &amp; Anlagendaten)'!$B$128,W14,'2. Abfrage XXL'!I19)</f>
        <v>0</v>
      </c>
      <c r="AF14" s="257" t="n">
        <f aca="false">IF(AF$8='(Betriebsstoff- &amp; Anlagendaten)'!$B$128,X14,'2. Abfrage XXL'!I39)</f>
        <v>0</v>
      </c>
      <c r="AG14" s="257" t="n">
        <f aca="false">IF(AG$8='(Betriebsstoff- &amp; Anlagendaten)'!$B$128,Y14,'2. Abfrage XXL'!I59)</f>
        <v>0</v>
      </c>
      <c r="AH14" s="257" t="n">
        <f aca="false">IF(AH$8='(Betriebsstoff- &amp; Anlagendaten)'!$B$128,Z14,'2. Abfrage XXL'!I79)</f>
        <v>0</v>
      </c>
      <c r="AI14" s="227"/>
      <c r="AJ14" s="228"/>
      <c r="AK14" s="227"/>
      <c r="AL14" s="230"/>
      <c r="AM14" s="54"/>
      <c r="AN14" s="54"/>
      <c r="AO14" s="54"/>
      <c r="AP14" s="54"/>
      <c r="AQ14" s="54"/>
      <c r="AR14" s="54"/>
      <c r="AS14" s="54"/>
      <c r="AT14" s="54"/>
      <c r="AU14" s="54"/>
      <c r="AV14" s="54"/>
      <c r="AW14" s="54"/>
      <c r="AX14" s="54"/>
      <c r="AY14" s="54"/>
      <c r="AZ14" s="54"/>
      <c r="BA14" s="54"/>
      <c r="BB14" s="231"/>
      <c r="BC14" s="231"/>
      <c r="AMG14" s="233"/>
      <c r="AMH14" s="233"/>
      <c r="AMI14" s="233"/>
      <c r="AMJ14" s="233"/>
    </row>
    <row r="15" s="232" customFormat="true" ht="15" hidden="false" customHeight="false" outlineLevel="0" collapsed="false">
      <c r="A15" s="222"/>
      <c r="B15" s="37"/>
      <c r="C15" s="222"/>
      <c r="D15" s="223"/>
      <c r="E15" s="252"/>
      <c r="F15" s="225"/>
      <c r="G15" s="225"/>
      <c r="H15" s="225"/>
      <c r="I15" s="225"/>
      <c r="J15" s="225"/>
      <c r="K15" s="225"/>
      <c r="L15" s="225"/>
      <c r="M15" s="253"/>
      <c r="N15" s="256"/>
      <c r="O15" s="256"/>
      <c r="P15" s="256"/>
      <c r="Q15" s="256"/>
      <c r="R15" s="227"/>
      <c r="S15" s="228"/>
      <c r="T15" s="227"/>
      <c r="U15" s="223"/>
      <c r="V15" s="48" t="str">
        <f aca="false">'2. Abfrage XXL'!C20</f>
        <v>Instandsetzungskosten</v>
      </c>
      <c r="W15" s="234" t="n">
        <f aca="false">'2. Abfrage XXL'!D20</f>
        <v>0</v>
      </c>
      <c r="X15" s="234" t="n">
        <f aca="false">'2. Abfrage XXL'!D40</f>
        <v>0</v>
      </c>
      <c r="Y15" s="234" t="n">
        <f aca="false">'2. Abfrage XXL'!D60</f>
        <v>0</v>
      </c>
      <c r="Z15" s="234" t="n">
        <f aca="false">'2. Abfrage XXL'!D80</f>
        <v>0</v>
      </c>
      <c r="AA15" s="225"/>
      <c r="AB15" s="225"/>
      <c r="AC15" s="225"/>
      <c r="AD15" s="219" t="str">
        <f aca="false">'2. Abfrage XXL'!H20</f>
        <v>Instandsetzungskosten</v>
      </c>
      <c r="AE15" s="257" t="n">
        <f aca="false">IF(AE$8='(Betriebsstoff- &amp; Anlagendaten)'!$B$128,W15,'2. Abfrage XXL'!I20)</f>
        <v>0</v>
      </c>
      <c r="AF15" s="257" t="n">
        <f aca="false">IF(AF$8='(Betriebsstoff- &amp; Anlagendaten)'!$B$128,X15,'2. Abfrage XXL'!I40)</f>
        <v>0</v>
      </c>
      <c r="AG15" s="257" t="n">
        <f aca="false">IF(AG$8='(Betriebsstoff- &amp; Anlagendaten)'!$B$128,Y15,'2. Abfrage XXL'!I60)</f>
        <v>0</v>
      </c>
      <c r="AH15" s="257" t="n">
        <f aca="false">IF(AH$8='(Betriebsstoff- &amp; Anlagendaten)'!$B$128,Z15,'2. Abfrage XXL'!I80)</f>
        <v>0</v>
      </c>
      <c r="AI15" s="227"/>
      <c r="AJ15" s="228"/>
      <c r="AK15" s="227"/>
      <c r="AL15" s="230"/>
      <c r="AM15" s="54"/>
      <c r="AN15" s="54"/>
      <c r="AO15" s="54"/>
      <c r="AP15" s="54"/>
      <c r="AQ15" s="54"/>
      <c r="AR15" s="54"/>
      <c r="AS15" s="54"/>
      <c r="AT15" s="54"/>
      <c r="AU15" s="54"/>
      <c r="AV15" s="54"/>
      <c r="AW15" s="54"/>
      <c r="AX15" s="54"/>
      <c r="AY15" s="54"/>
      <c r="AZ15" s="54"/>
      <c r="BA15" s="54"/>
      <c r="BB15" s="231"/>
      <c r="BC15" s="231"/>
      <c r="AMG15" s="233"/>
      <c r="AMH15" s="233"/>
      <c r="AMI15" s="233"/>
      <c r="AMJ15" s="233"/>
    </row>
    <row r="16" s="232" customFormat="true" ht="15" hidden="false" customHeight="false" outlineLevel="0" collapsed="false">
      <c r="A16" s="222"/>
      <c r="B16" s="37"/>
      <c r="C16" s="222"/>
      <c r="D16" s="223"/>
      <c r="E16" s="252"/>
      <c r="F16" s="225"/>
      <c r="G16" s="225"/>
      <c r="H16" s="225"/>
      <c r="I16" s="225"/>
      <c r="J16" s="225"/>
      <c r="K16" s="225"/>
      <c r="L16" s="225"/>
      <c r="M16" s="258"/>
      <c r="N16" s="256"/>
      <c r="O16" s="256"/>
      <c r="P16" s="256"/>
      <c r="Q16" s="256"/>
      <c r="R16" s="227"/>
      <c r="S16" s="228"/>
      <c r="T16" s="227"/>
      <c r="U16" s="223"/>
      <c r="V16" s="48" t="str">
        <f aca="false">'2. Abfrage XXL'!C21</f>
        <v>Kaminkehrerkosten</v>
      </c>
      <c r="W16" s="234" t="n">
        <f aca="false">'2. Abfrage XXL'!D21</f>
        <v>0</v>
      </c>
      <c r="X16" s="234" t="n">
        <f aca="false">'2. Abfrage XXL'!D41</f>
        <v>0</v>
      </c>
      <c r="Y16" s="234" t="n">
        <f aca="false">'2. Abfrage XXL'!D61</f>
        <v>0</v>
      </c>
      <c r="Z16" s="234" t="n">
        <f aca="false">'2. Abfrage XXL'!D81</f>
        <v>0</v>
      </c>
      <c r="AA16" s="225"/>
      <c r="AB16" s="225"/>
      <c r="AC16" s="225"/>
      <c r="AD16" s="219" t="str">
        <f aca="false">'2. Abfrage XXL'!H21</f>
        <v>Kaminkehrerkosten</v>
      </c>
      <c r="AE16" s="257" t="n">
        <f aca="false">IF(AE$8='(Betriebsstoff- &amp; Anlagendaten)'!$B$128,W16,'2. Abfrage XXL'!I21)</f>
        <v>0</v>
      </c>
      <c r="AF16" s="257" t="n">
        <f aca="false">IF(AF$8='(Betriebsstoff- &amp; Anlagendaten)'!$B$128,X16,'2. Abfrage XXL'!I41)</f>
        <v>0</v>
      </c>
      <c r="AG16" s="257" t="n">
        <f aca="false">IF(AG$8='(Betriebsstoff- &amp; Anlagendaten)'!$B$128,Y16,'2. Abfrage XXL'!I61)</f>
        <v>0</v>
      </c>
      <c r="AH16" s="257" t="n">
        <f aca="false">IF(AH$8='(Betriebsstoff- &amp; Anlagendaten)'!$B$128,Z16,'2. Abfrage XXL'!I81)</f>
        <v>0</v>
      </c>
      <c r="AI16" s="227"/>
      <c r="AJ16" s="228"/>
      <c r="AK16" s="227"/>
      <c r="AL16" s="230"/>
      <c r="AM16" s="54"/>
      <c r="AN16" s="54"/>
      <c r="AO16" s="54"/>
      <c r="AP16" s="54"/>
      <c r="AQ16" s="54"/>
      <c r="AR16" s="54"/>
      <c r="AS16" s="54"/>
      <c r="AT16" s="54"/>
      <c r="AU16" s="54"/>
      <c r="AV16" s="54"/>
      <c r="AW16" s="54"/>
      <c r="AX16" s="54"/>
      <c r="AY16" s="54"/>
      <c r="AZ16" s="54"/>
      <c r="BA16" s="54"/>
      <c r="BB16" s="231"/>
      <c r="BC16" s="231"/>
      <c r="AMG16" s="233"/>
      <c r="AMH16" s="233"/>
      <c r="AMI16" s="233"/>
      <c r="AMJ16" s="233"/>
    </row>
    <row r="17" s="232" customFormat="true" ht="15" hidden="false" customHeight="false" outlineLevel="0" collapsed="false">
      <c r="A17" s="222"/>
      <c r="B17" s="37"/>
      <c r="C17" s="222"/>
      <c r="D17" s="223"/>
      <c r="E17" s="252"/>
      <c r="F17" s="225"/>
      <c r="G17" s="225"/>
      <c r="H17" s="225"/>
      <c r="I17" s="225"/>
      <c r="J17" s="225"/>
      <c r="K17" s="225"/>
      <c r="L17" s="225"/>
      <c r="M17" s="258"/>
      <c r="N17" s="256"/>
      <c r="O17" s="256"/>
      <c r="P17" s="256"/>
      <c r="Q17" s="256"/>
      <c r="R17" s="227"/>
      <c r="S17" s="228"/>
      <c r="T17" s="227"/>
      <c r="U17" s="223"/>
      <c r="V17" s="48" t="str">
        <f aca="false">'2. Abfrage XXL'!C22</f>
        <v>anstehende Investkosten</v>
      </c>
      <c r="W17" s="234" t="n">
        <f aca="false">'2. Abfrage XXL'!D22</f>
        <v>0</v>
      </c>
      <c r="X17" s="234" t="n">
        <f aca="false">'2. Abfrage XXL'!D42</f>
        <v>0</v>
      </c>
      <c r="Y17" s="234" t="n">
        <f aca="false">'2. Abfrage XXL'!D62</f>
        <v>0</v>
      </c>
      <c r="Z17" s="234" t="n">
        <f aca="false">'2. Abfrage XXL'!D82</f>
        <v>0</v>
      </c>
      <c r="AA17" s="225"/>
      <c r="AB17" s="225"/>
      <c r="AC17" s="225"/>
      <c r="AD17" s="219" t="str">
        <f aca="false">'2. Abfrage XXL'!H22</f>
        <v>Invest-/Anschlusskosten</v>
      </c>
      <c r="AE17" s="257" t="n">
        <f aca="false">IF(AE$8='(Betriebsstoff- &amp; Anlagendaten)'!$B$128,W17,'2. Abfrage XXL'!I22)</f>
        <v>0</v>
      </c>
      <c r="AF17" s="257" t="n">
        <f aca="false">IF(AF$8='(Betriebsstoff- &amp; Anlagendaten)'!$B$128,X17,'2. Abfrage XXL'!I42)</f>
        <v>0</v>
      </c>
      <c r="AG17" s="257" t="n">
        <f aca="false">IF(AG$8='(Betriebsstoff- &amp; Anlagendaten)'!$B$128,Y17,'2. Abfrage XXL'!I62)</f>
        <v>0</v>
      </c>
      <c r="AH17" s="257" t="n">
        <f aca="false">IF(AH$8='(Betriebsstoff- &amp; Anlagendaten)'!$B$128,Z17,'2. Abfrage XXL'!I82)</f>
        <v>0</v>
      </c>
      <c r="AI17" s="227"/>
      <c r="AJ17" s="228"/>
      <c r="AK17" s="227"/>
      <c r="AL17" s="230"/>
      <c r="AM17" s="54"/>
      <c r="AN17" s="54"/>
      <c r="AO17" s="54"/>
      <c r="AP17" s="54"/>
      <c r="AQ17" s="54"/>
      <c r="AR17" s="54"/>
      <c r="AS17" s="54"/>
      <c r="AT17" s="54"/>
      <c r="AU17" s="54"/>
      <c r="AV17" s="54"/>
      <c r="AW17" s="54"/>
      <c r="AX17" s="54"/>
      <c r="AY17" s="54"/>
      <c r="AZ17" s="54"/>
      <c r="BA17" s="54"/>
      <c r="BB17" s="231"/>
      <c r="BC17" s="231"/>
      <c r="AMG17" s="233"/>
      <c r="AMH17" s="233"/>
      <c r="AMI17" s="233"/>
      <c r="AMJ17" s="233"/>
    </row>
    <row r="18" s="232" customFormat="true" ht="15" hidden="false" customHeight="false" outlineLevel="0" collapsed="false">
      <c r="A18" s="222"/>
      <c r="B18" s="37"/>
      <c r="C18" s="222"/>
      <c r="D18" s="223"/>
      <c r="E18" s="252"/>
      <c r="F18" s="225"/>
      <c r="G18" s="225"/>
      <c r="H18" s="225"/>
      <c r="I18" s="225"/>
      <c r="J18" s="225"/>
      <c r="K18" s="225"/>
      <c r="L18" s="225"/>
      <c r="M18" s="258"/>
      <c r="N18" s="256"/>
      <c r="O18" s="256"/>
      <c r="P18" s="256"/>
      <c r="Q18" s="256"/>
      <c r="R18" s="227"/>
      <c r="S18" s="228"/>
      <c r="T18" s="227"/>
      <c r="U18" s="223"/>
      <c r="V18" s="54"/>
      <c r="W18" s="225"/>
      <c r="X18" s="225"/>
      <c r="Y18" s="225"/>
      <c r="Z18" s="225"/>
      <c r="AA18" s="225"/>
      <c r="AB18" s="225"/>
      <c r="AC18" s="225"/>
      <c r="AD18" s="219" t="str">
        <f aca="false">'2. Abfrage XXL'!H23</f>
        <v>Einmalige Förderung</v>
      </c>
      <c r="AE18" s="257" t="n">
        <f aca="false">IF(AE$8='(Betriebsstoff- &amp; Anlagendaten)'!$B$128,W18,'2. Abfrage XXL'!I23)</f>
        <v>0</v>
      </c>
      <c r="AF18" s="257" t="n">
        <f aca="false">IF(AF$8='(Betriebsstoff- &amp; Anlagendaten)'!$B$128,X18,'2. Abfrage XXL'!I43)</f>
        <v>0</v>
      </c>
      <c r="AG18" s="257" t="n">
        <f aca="false">IF(AG$8='(Betriebsstoff- &amp; Anlagendaten)'!$B$128,Y18,'2. Abfrage XXL'!I63)</f>
        <v>0</v>
      </c>
      <c r="AH18" s="257" t="n">
        <f aca="false">IF(AH$8='(Betriebsstoff- &amp; Anlagendaten)'!$B$128,Z18,'2. Abfrage XXL'!I83)</f>
        <v>0</v>
      </c>
      <c r="AI18" s="227"/>
      <c r="AJ18" s="228"/>
      <c r="AK18" s="227"/>
      <c r="AL18" s="230"/>
      <c r="AM18" s="54"/>
      <c r="AN18" s="54"/>
      <c r="AO18" s="54"/>
      <c r="AP18" s="54"/>
      <c r="AQ18" s="54"/>
      <c r="AR18" s="54"/>
      <c r="AS18" s="54"/>
      <c r="AT18" s="54"/>
      <c r="AU18" s="54"/>
      <c r="AV18" s="54"/>
      <c r="AW18" s="54"/>
      <c r="AX18" s="54"/>
      <c r="AY18" s="54"/>
      <c r="AZ18" s="54"/>
      <c r="BA18" s="54"/>
      <c r="BB18" s="231"/>
      <c r="BC18" s="231"/>
      <c r="AMG18" s="233"/>
      <c r="AMH18" s="233"/>
      <c r="AMI18" s="233"/>
      <c r="AMJ18" s="233"/>
    </row>
    <row r="19" s="232" customFormat="true" ht="15" hidden="false" customHeight="false" outlineLevel="0" collapsed="false">
      <c r="A19" s="222"/>
      <c r="B19" s="37"/>
      <c r="C19" s="222"/>
      <c r="D19" s="259"/>
      <c r="E19" s="260" t="s">
        <v>143</v>
      </c>
      <c r="F19" s="234" t="n">
        <f aca="false">IF(VLOOKUP(F6,'(Betriebsstoff- &amp; Anlagendaten)'!$B$106:$E$124,4,0)=0,0,'(Betriebsstoff- &amp; Anlagendaten)'!$C$103)</f>
        <v>0</v>
      </c>
      <c r="G19" s="234" t="n">
        <f aca="false">IF(VLOOKUP(G6,'(Betriebsstoff- &amp; Anlagendaten)'!$B$106:$E$124,4,0)=0,0,'(Betriebsstoff- &amp; Anlagendaten)'!$C$103)</f>
        <v>0</v>
      </c>
      <c r="H19" s="234" t="n">
        <f aca="false">IF(VLOOKUP(H6,'(Betriebsstoff- &amp; Anlagendaten)'!$B$106:$E$124,4,0)=0,0,'(Betriebsstoff- &amp; Anlagendaten)'!$C$103)</f>
        <v>0</v>
      </c>
      <c r="I19" s="234" t="n">
        <f aca="false">IF(VLOOKUP(I6,'(Betriebsstoff- &amp; Anlagendaten)'!$B$106:$E$124,4,0)=0,0,'(Betriebsstoff- &amp; Anlagendaten)'!$C$103)</f>
        <v>0</v>
      </c>
      <c r="J19" s="225"/>
      <c r="K19" s="225"/>
      <c r="L19" s="225"/>
      <c r="M19" s="260" t="s">
        <v>143</v>
      </c>
      <c r="N19" s="234" t="n">
        <f aca="false">IF(VLOOKUP(N6,'(Betriebsstoff- &amp; Anlagendaten)'!$B$106:$E$124,4,0)=0,0,'(Betriebsstoff- &amp; Anlagendaten)'!$C$103)</f>
        <v>0</v>
      </c>
      <c r="O19" s="234" t="n">
        <f aca="false">IF(VLOOKUP(O6,'(Betriebsstoff- &amp; Anlagendaten)'!$B$106:$E$124,4,0)=0,0,'(Betriebsstoff- &amp; Anlagendaten)'!$C$103)</f>
        <v>0</v>
      </c>
      <c r="P19" s="234" t="n">
        <f aca="false">IF(VLOOKUP(P6,'(Betriebsstoff- &amp; Anlagendaten)'!$B$106:$E$124,4,0)=0,0,'(Betriebsstoff- &amp; Anlagendaten)'!$C$103)</f>
        <v>0</v>
      </c>
      <c r="Q19" s="234" t="n">
        <f aca="false">IF(VLOOKUP(Q6,'(Betriebsstoff- &amp; Anlagendaten)'!$B$106:$E$124,4,0)=0,0,'(Betriebsstoff- &amp; Anlagendaten)'!$C$103)</f>
        <v>0</v>
      </c>
      <c r="R19" s="227"/>
      <c r="S19" s="228"/>
      <c r="T19" s="227"/>
      <c r="U19" s="259"/>
      <c r="V19" s="48" t="str">
        <f aca="false">'2. Abfrage XXL'!C24</f>
        <v>PV-Anteil (Standard 25%)</v>
      </c>
      <c r="W19" s="234" t="n">
        <f aca="false">'2. Abfrage XXL'!D24</f>
        <v>0</v>
      </c>
      <c r="X19" s="234" t="n">
        <f aca="false">'2. Abfrage XXL'!D44</f>
        <v>0</v>
      </c>
      <c r="Y19" s="234" t="n">
        <f aca="false">'2. Abfrage XXL'!D64</f>
        <v>0</v>
      </c>
      <c r="Z19" s="234" t="n">
        <f aca="false">'2. Abfrage XXL'!D84</f>
        <v>0</v>
      </c>
      <c r="AA19" s="261"/>
      <c r="AB19" s="261"/>
      <c r="AC19" s="261"/>
      <c r="AD19" s="219" t="str">
        <f aca="false">'2. Abfrage XXL'!H24</f>
        <v>PV-Anteil (Standard 25%)</v>
      </c>
      <c r="AE19" s="257" t="n">
        <f aca="false">IF(AE$8='(Betriebsstoff- &amp; Anlagendaten)'!$B$128,W19,'2. Abfrage XXL'!I24)</f>
        <v>0</v>
      </c>
      <c r="AF19" s="257" t="n">
        <f aca="false">IF(AF$8='(Betriebsstoff- &amp; Anlagendaten)'!$B$128,X19,'2. Abfrage XXL'!I44)</f>
        <v>0</v>
      </c>
      <c r="AG19" s="257" t="n">
        <f aca="false">IF(AG$8='(Betriebsstoff- &amp; Anlagendaten)'!$B$128,Y19,'2. Abfrage XXL'!I64)</f>
        <v>0</v>
      </c>
      <c r="AH19" s="257" t="n">
        <f aca="false">IF(AH$8='(Betriebsstoff- &amp; Anlagendaten)'!$B$128,Z19,'2. Abfrage XXL'!I84)</f>
        <v>0</v>
      </c>
      <c r="AI19" s="262"/>
      <c r="AJ19" s="263"/>
      <c r="AK19" s="227"/>
      <c r="AL19" s="230"/>
      <c r="AM19" s="54"/>
      <c r="AN19" s="54"/>
      <c r="AO19" s="54"/>
      <c r="AP19" s="54"/>
      <c r="AQ19" s="54"/>
      <c r="AR19" s="54"/>
      <c r="AS19" s="54"/>
      <c r="AT19" s="54"/>
      <c r="AU19" s="54"/>
      <c r="AV19" s="54"/>
      <c r="AW19" s="54"/>
      <c r="AX19" s="54"/>
      <c r="AY19" s="54"/>
      <c r="AZ19" s="54"/>
      <c r="BA19" s="54"/>
      <c r="BB19" s="231"/>
      <c r="BC19" s="231"/>
      <c r="AMG19" s="233"/>
      <c r="AMH19" s="233"/>
      <c r="AMI19" s="233"/>
      <c r="AMJ19" s="233"/>
    </row>
    <row r="20" customFormat="false" ht="15" hidden="false" customHeight="false" outlineLevel="0" collapsed="false">
      <c r="A20" s="27"/>
      <c r="B20" s="57"/>
      <c r="C20" s="27"/>
      <c r="D20" s="197"/>
      <c r="E20" s="27"/>
      <c r="F20" s="35"/>
      <c r="G20" s="35"/>
      <c r="H20" s="35"/>
      <c r="I20" s="35"/>
      <c r="J20" s="35"/>
      <c r="K20" s="35"/>
      <c r="L20" s="35"/>
      <c r="M20" s="215"/>
      <c r="N20" s="201"/>
      <c r="O20" s="201"/>
      <c r="P20" s="201"/>
      <c r="Q20" s="201"/>
      <c r="R20" s="201"/>
      <c r="S20" s="264"/>
      <c r="T20" s="201"/>
      <c r="U20" s="197"/>
      <c r="V20" s="27"/>
      <c r="W20" s="35"/>
      <c r="X20" s="35"/>
      <c r="Y20" s="35"/>
      <c r="Z20" s="35"/>
      <c r="AA20" s="35"/>
      <c r="AB20" s="35"/>
      <c r="AC20" s="35"/>
      <c r="AD20" s="215"/>
      <c r="AE20" s="201"/>
      <c r="AF20" s="201"/>
      <c r="AG20" s="201"/>
      <c r="AH20" s="201"/>
      <c r="AI20" s="201"/>
      <c r="AJ20" s="264"/>
      <c r="AK20" s="201"/>
      <c r="AL20" s="265"/>
      <c r="AM20" s="35"/>
      <c r="AN20" s="35"/>
      <c r="AO20" s="35"/>
      <c r="AP20" s="35"/>
      <c r="AQ20" s="35"/>
      <c r="AR20" s="35"/>
      <c r="AS20" s="35"/>
      <c r="AT20" s="35"/>
      <c r="AU20" s="35"/>
      <c r="AV20" s="35"/>
      <c r="AW20" s="35"/>
      <c r="AX20" s="35"/>
      <c r="AY20" s="35"/>
      <c r="AZ20" s="35"/>
      <c r="BA20" s="35"/>
      <c r="BB20" s="65"/>
      <c r="BC20" s="65"/>
    </row>
    <row r="21" customFormat="false" ht="15" hidden="false" customHeight="false" outlineLevel="0" collapsed="false">
      <c r="A21" s="27"/>
      <c r="B21" s="266"/>
      <c r="C21" s="27"/>
      <c r="D21" s="197"/>
      <c r="E21" s="27"/>
      <c r="F21" s="35"/>
      <c r="G21" s="35"/>
      <c r="H21" s="35"/>
      <c r="I21" s="35"/>
      <c r="J21" s="35"/>
      <c r="K21" s="35"/>
      <c r="L21" s="35"/>
      <c r="M21" s="35"/>
      <c r="N21" s="201"/>
      <c r="O21" s="201"/>
      <c r="P21" s="201"/>
      <c r="Q21" s="201"/>
      <c r="R21" s="201"/>
      <c r="S21" s="264"/>
      <c r="T21" s="201"/>
      <c r="U21" s="197"/>
      <c r="V21" s="27"/>
      <c r="W21" s="35"/>
      <c r="X21" s="35"/>
      <c r="Y21" s="35"/>
      <c r="Z21" s="35"/>
      <c r="AA21" s="35"/>
      <c r="AB21" s="35"/>
      <c r="AC21" s="35"/>
      <c r="AD21" s="35"/>
      <c r="AE21" s="201"/>
      <c r="AF21" s="201"/>
      <c r="AG21" s="201"/>
      <c r="AH21" s="201"/>
      <c r="AI21" s="201"/>
      <c r="AJ21" s="264"/>
      <c r="AK21" s="201"/>
      <c r="AL21" s="265"/>
      <c r="AM21" s="35"/>
      <c r="AN21" s="35"/>
      <c r="AO21" s="35"/>
      <c r="AP21" s="35"/>
      <c r="AQ21" s="35"/>
      <c r="AR21" s="35"/>
      <c r="AS21" s="35"/>
      <c r="AT21" s="35"/>
      <c r="AU21" s="35"/>
      <c r="AV21" s="35"/>
      <c r="AW21" s="35"/>
      <c r="AX21" s="35"/>
      <c r="AY21" s="35"/>
      <c r="AZ21" s="35"/>
      <c r="BA21" s="35"/>
      <c r="BB21" s="65"/>
      <c r="BC21" s="65"/>
    </row>
    <row r="22" s="278" customFormat="true" ht="19.5" hidden="false" customHeight="true" outlineLevel="0" collapsed="false">
      <c r="A22" s="267"/>
      <c r="B22" s="268" t="s">
        <v>144</v>
      </c>
      <c r="C22" s="269"/>
      <c r="D22" s="270"/>
      <c r="E22" s="271"/>
      <c r="F22" s="272" t="n">
        <f aca="false">VLOOKUP(F6,'(Betriebsstoff- &amp; Anlagendaten)'!$B106:$D124,3,0)</f>
        <v>0</v>
      </c>
      <c r="G22" s="273" t="n">
        <f aca="false">VLOOKUP(G6,'(Betriebsstoff- &amp; Anlagendaten)'!$B106:$D124,3,0)</f>
        <v>0</v>
      </c>
      <c r="H22" s="273" t="n">
        <f aca="false">VLOOKUP(H6,'(Betriebsstoff- &amp; Anlagendaten)'!$B106:$D124,3,0)</f>
        <v>0</v>
      </c>
      <c r="I22" s="273" t="n">
        <f aca="false">VLOOKUP(I6,'(Betriebsstoff- &amp; Anlagendaten)'!$B106:$D124,3,0)</f>
        <v>0</v>
      </c>
      <c r="J22" s="274"/>
      <c r="K22" s="274"/>
      <c r="L22" s="274"/>
      <c r="M22" s="274"/>
      <c r="N22" s="272" t="n">
        <f aca="false">VLOOKUP(N6,'(Betriebsstoff- &amp; Anlagendaten)'!$B106:$D124,3,0)</f>
        <v>0</v>
      </c>
      <c r="O22" s="273" t="n">
        <f aca="false">VLOOKUP(O6,'(Betriebsstoff- &amp; Anlagendaten)'!$B106:$D124,3,0)</f>
        <v>0</v>
      </c>
      <c r="P22" s="273" t="n">
        <f aca="false">VLOOKUP(P6,'(Betriebsstoff- &amp; Anlagendaten)'!$B106:$D124,3,0)</f>
        <v>0</v>
      </c>
      <c r="Q22" s="273" t="n">
        <f aca="false">VLOOKUP(Q6,'(Betriebsstoff- &amp; Anlagendaten)'!$B106:$D124,3,0)</f>
        <v>0</v>
      </c>
      <c r="R22" s="275"/>
      <c r="S22" s="276"/>
      <c r="T22" s="275"/>
      <c r="U22" s="270"/>
      <c r="V22" s="271"/>
      <c r="W22" s="272" t="n">
        <f aca="false">VLOOKUP(W6,'(Betriebsstoff- &amp; Anlagendaten)'!$B106:$D124,3,0)</f>
        <v>0</v>
      </c>
      <c r="X22" s="273" t="n">
        <f aca="false">VLOOKUP(X6,'(Betriebsstoff- &amp; Anlagendaten)'!$B106:$D124,3,0)</f>
        <v>0</v>
      </c>
      <c r="Y22" s="273" t="n">
        <f aca="false">VLOOKUP(Y6,'(Betriebsstoff- &amp; Anlagendaten)'!$B106:$D124,3,0)</f>
        <v>0</v>
      </c>
      <c r="Z22" s="273" t="n">
        <f aca="false">VLOOKUP(Z6,'(Betriebsstoff- &amp; Anlagendaten)'!$B106:$D124,3,0)</f>
        <v>0</v>
      </c>
      <c r="AA22" s="274"/>
      <c r="AB22" s="274"/>
      <c r="AC22" s="274"/>
      <c r="AD22" s="274"/>
      <c r="AE22" s="272" t="n">
        <f aca="false">VLOOKUP(AE6,'(Betriebsstoff- &amp; Anlagendaten)'!$B106:$D124,3,0)</f>
        <v>0</v>
      </c>
      <c r="AF22" s="273" t="n">
        <f aca="false">VLOOKUP(AF6,'(Betriebsstoff- &amp; Anlagendaten)'!$B106:$D124,3,0)</f>
        <v>0</v>
      </c>
      <c r="AG22" s="273" t="n">
        <f aca="false">VLOOKUP(AG6,'(Betriebsstoff- &amp; Anlagendaten)'!$B106:$D124,3,0)</f>
        <v>0</v>
      </c>
      <c r="AH22" s="273" t="n">
        <f aca="false">VLOOKUP(AH6,'(Betriebsstoff- &amp; Anlagendaten)'!$B106:$D124,3,0)</f>
        <v>0</v>
      </c>
      <c r="AI22" s="275"/>
      <c r="AJ22" s="276"/>
      <c r="AK22" s="275"/>
      <c r="AL22" s="277" t="n">
        <f aca="false">VLOOKUP(AL6,'(Betriebsstoff- &amp; Anlagendaten)'!$B$106:$D$124,3,0)</f>
        <v>1</v>
      </c>
      <c r="AM22" s="277" t="n">
        <f aca="false">VLOOKUP(AM6,'(Betriebsstoff- &amp; Anlagendaten)'!$B$106:$D$124,3,0)</f>
        <v>2</v>
      </c>
      <c r="AN22" s="277" t="n">
        <f aca="false">VLOOKUP(AN6,'(Betriebsstoff- &amp; Anlagendaten)'!$B$106:$D$124,3,0)</f>
        <v>3</v>
      </c>
      <c r="AO22" s="277" t="n">
        <f aca="false">VLOOKUP(AO6,'(Betriebsstoff- &amp; Anlagendaten)'!$B$106:$D$124,3,0)</f>
        <v>4</v>
      </c>
      <c r="AP22" s="277" t="n">
        <f aca="false">VLOOKUP(AP6,'(Betriebsstoff- &amp; Anlagendaten)'!$B$106:$D$124,3,0)</f>
        <v>5</v>
      </c>
      <c r="AQ22" s="277" t="n">
        <f aca="false">VLOOKUP(AQ6,'(Betriebsstoff- &amp; Anlagendaten)'!$B$106:$D$124,3,0)</f>
        <v>6</v>
      </c>
      <c r="AR22" s="277" t="n">
        <f aca="false">VLOOKUP(AR6,'(Betriebsstoff- &amp; Anlagendaten)'!$B$106:$D$124,3,0)</f>
        <v>7</v>
      </c>
      <c r="AS22" s="277" t="n">
        <f aca="false">VLOOKUP(AS6,'(Betriebsstoff- &amp; Anlagendaten)'!$B$106:$D$124,3,0)</f>
        <v>8</v>
      </c>
      <c r="AT22" s="277" t="n">
        <f aca="false">VLOOKUP(AT6,'(Betriebsstoff- &amp; Anlagendaten)'!$B$106:$D$124,3,0)</f>
        <v>9</v>
      </c>
      <c r="AU22" s="277" t="n">
        <f aca="false">VLOOKUP(AU6,'(Betriebsstoff- &amp; Anlagendaten)'!$B$106:$D$124,3,0)</f>
        <v>10</v>
      </c>
      <c r="AV22" s="277" t="n">
        <f aca="false">VLOOKUP(AV6,'(Betriebsstoff- &amp; Anlagendaten)'!$B$106:$D$124,3,0)</f>
        <v>11</v>
      </c>
      <c r="AW22" s="277" t="n">
        <f aca="false">VLOOKUP(AW6,'(Betriebsstoff- &amp; Anlagendaten)'!$B$106:$D$124,3,0)</f>
        <v>12</v>
      </c>
      <c r="AX22" s="277" t="n">
        <f aca="false">VLOOKUP(AX6,'(Betriebsstoff- &amp; Anlagendaten)'!$B$106:$D$124,3,0)</f>
        <v>13</v>
      </c>
      <c r="AY22" s="277" t="n">
        <f aca="false">VLOOKUP(AY6,'(Betriebsstoff- &amp; Anlagendaten)'!$B$106:$D$124,3,0)</f>
        <v>14</v>
      </c>
      <c r="AZ22" s="277" t="n">
        <f aca="false">VLOOKUP(AZ6,'(Betriebsstoff- &amp; Anlagendaten)'!$B$106:$D$124,3,0)</f>
        <v>15</v>
      </c>
      <c r="BA22" s="277" t="n">
        <f aca="false">VLOOKUP(BA6,'(Betriebsstoff- &amp; Anlagendaten)'!$B$106:$D$124,3,0)</f>
        <v>16</v>
      </c>
      <c r="BB22" s="277" t="n">
        <f aca="false">VLOOKUP(BB6,'(Betriebsstoff- &amp; Anlagendaten)'!$B$106:$D$124,3,0)</f>
        <v>17</v>
      </c>
      <c r="BC22" s="277" t="n">
        <f aca="false">VLOOKUP(BC6,'(Betriebsstoff- &amp; Anlagendaten)'!$B$106:$D$124,3,0)</f>
        <v>18</v>
      </c>
      <c r="AMG22" s="279"/>
      <c r="AMH22" s="279"/>
      <c r="AMI22" s="279"/>
      <c r="AMJ22" s="279"/>
    </row>
    <row r="23" s="286" customFormat="true" ht="19.5" hidden="false" customHeight="true" outlineLevel="0" collapsed="false">
      <c r="A23" s="280"/>
      <c r="B23" s="281" t="s">
        <v>145</v>
      </c>
      <c r="C23" s="282"/>
      <c r="D23" s="283"/>
      <c r="E23" s="284"/>
      <c r="F23" s="272" t="str">
        <f aca="false">IF(F10&gt;2010,'(Betriebsstoff- &amp; Anlagendaten)'!$J$25,IF(F10&gt;=2002,'(Betriebsstoff- &amp; Anlagendaten)'!$I$25,IF(F10&gt;=1995,'(Betriebsstoff- &amp; Anlagendaten)'!$H$25,IF(F10&gt;=1988,'(Betriebsstoff- &amp; Anlagendaten)'!$G$25,IF(F10&gt;=1980,'(Betriebsstoff- &amp; Anlagendaten)'!$F$25,'(Betriebsstoff- &amp; Anlagendaten)'!$E$25)))))</f>
        <v>vor 1980</v>
      </c>
      <c r="G23" s="272" t="str">
        <f aca="false">IF(G10&gt;2010,'(Betriebsstoff- &amp; Anlagendaten)'!$J$25,IF(G10&gt;=2002,'(Betriebsstoff- &amp; Anlagendaten)'!$I$25,IF(G10&gt;=1995,'(Betriebsstoff- &amp; Anlagendaten)'!$H$25,IF(G10&gt;=1988,'(Betriebsstoff- &amp; Anlagendaten)'!$G$25,IF(G10&gt;=1980,'(Betriebsstoff- &amp; Anlagendaten)'!$F$25,'(Betriebsstoff- &amp; Anlagendaten)'!$E$25)))))</f>
        <v>vor 1980</v>
      </c>
      <c r="H23" s="272" t="str">
        <f aca="false">IF(H10&gt;2010,'(Betriebsstoff- &amp; Anlagendaten)'!$J$25,IF(H10&gt;=2002,'(Betriebsstoff- &amp; Anlagendaten)'!$I$25,IF(H10&gt;=1995,'(Betriebsstoff- &amp; Anlagendaten)'!$H$25,IF(H10&gt;=1988,'(Betriebsstoff- &amp; Anlagendaten)'!$G$25,IF(H10&gt;=1980,'(Betriebsstoff- &amp; Anlagendaten)'!$F$25,'(Betriebsstoff- &amp; Anlagendaten)'!$E$25)))))</f>
        <v>vor 1980</v>
      </c>
      <c r="I23" s="272" t="str">
        <f aca="false">IF(I10&gt;2010,'(Betriebsstoff- &amp; Anlagendaten)'!$J$25,IF(I10&gt;=2002,'(Betriebsstoff- &amp; Anlagendaten)'!$I$25,IF(I10&gt;=1995,'(Betriebsstoff- &amp; Anlagendaten)'!$H$25,IF(I10&gt;=1988,'(Betriebsstoff- &amp; Anlagendaten)'!$G$25,IF(I10&gt;=1980,'(Betriebsstoff- &amp; Anlagendaten)'!$F$25,'(Betriebsstoff- &amp; Anlagendaten)'!$E$25)))))</f>
        <v>vor 1980</v>
      </c>
      <c r="J23" s="274"/>
      <c r="K23" s="274"/>
      <c r="L23" s="274"/>
      <c r="M23" s="274"/>
      <c r="N23" s="272" t="str">
        <f aca="false">IF(N10&gt;2010,'(Betriebsstoff- &amp; Anlagendaten)'!$J$25,IF(N10&gt;=2002,'(Betriebsstoff- &amp; Anlagendaten)'!$I$25,IF(N10&gt;=1995,'(Betriebsstoff- &amp; Anlagendaten)'!$H$25,IF(N10&gt;=1988,'(Betriebsstoff- &amp; Anlagendaten)'!$G$25,IF(N10&gt;=1980,'(Betriebsstoff- &amp; Anlagendaten)'!$F$25,'(Betriebsstoff- &amp; Anlagendaten)'!$E$25)))))</f>
        <v>nach 2010</v>
      </c>
      <c r="O23" s="272" t="str">
        <f aca="false">IF(O10&gt;2010,'(Betriebsstoff- &amp; Anlagendaten)'!$J$25,IF(O10&gt;=2002,'(Betriebsstoff- &amp; Anlagendaten)'!$I$25,IF(O10&gt;=1995,'(Betriebsstoff- &amp; Anlagendaten)'!$H$25,IF(O10&gt;=1988,'(Betriebsstoff- &amp; Anlagendaten)'!$G$25,IF(O10&gt;=1980,'(Betriebsstoff- &amp; Anlagendaten)'!$F$25,'(Betriebsstoff- &amp; Anlagendaten)'!$E$25)))))</f>
        <v>nach 2010</v>
      </c>
      <c r="P23" s="272" t="str">
        <f aca="false">IF(P10&gt;2010,'(Betriebsstoff- &amp; Anlagendaten)'!$J$25,IF(P10&gt;=2002,'(Betriebsstoff- &amp; Anlagendaten)'!$I$25,IF(P10&gt;=1995,'(Betriebsstoff- &amp; Anlagendaten)'!$H$25,IF(P10&gt;=1988,'(Betriebsstoff- &amp; Anlagendaten)'!$G$25,IF(P10&gt;=1980,'(Betriebsstoff- &amp; Anlagendaten)'!$F$25,'(Betriebsstoff- &amp; Anlagendaten)'!$E$25)))))</f>
        <v>nach 2010</v>
      </c>
      <c r="Q23" s="272" t="str">
        <f aca="false">IF(Q10&gt;2010,'(Betriebsstoff- &amp; Anlagendaten)'!$J$25,IF(Q10&gt;=2002,'(Betriebsstoff- &amp; Anlagendaten)'!$I$25,IF(Q10&gt;=1995,'(Betriebsstoff- &amp; Anlagendaten)'!$H$25,IF(Q10&gt;=1988,'(Betriebsstoff- &amp; Anlagendaten)'!$G$25,IF(Q10&gt;=1980,'(Betriebsstoff- &amp; Anlagendaten)'!$F$25,'(Betriebsstoff- &amp; Anlagendaten)'!$E$25)))))</f>
        <v>nach 2010</v>
      </c>
      <c r="R23" s="274"/>
      <c r="S23" s="285"/>
      <c r="T23" s="274"/>
      <c r="U23" s="283"/>
      <c r="V23" s="284"/>
      <c r="W23" s="272" t="str">
        <f aca="false">IF(W10&gt;2010,'(Betriebsstoff- &amp; Anlagendaten)'!$J$25,IF(W10&gt;=2002,'(Betriebsstoff- &amp; Anlagendaten)'!$I$25,IF(W10&gt;=1995,'(Betriebsstoff- &amp; Anlagendaten)'!$H$25,IF(W10&gt;=1988,'(Betriebsstoff- &amp; Anlagendaten)'!$G$25,IF(W10&gt;=1980,'(Betriebsstoff- &amp; Anlagendaten)'!$F$25,'(Betriebsstoff- &amp; Anlagendaten)'!$E$25)))))</f>
        <v>vor 1980</v>
      </c>
      <c r="X23" s="272" t="str">
        <f aca="false">IF(X10&gt;2010,'(Betriebsstoff- &amp; Anlagendaten)'!$J$25,IF(X10&gt;=2002,'(Betriebsstoff- &amp; Anlagendaten)'!$I$25,IF(X10&gt;=1995,'(Betriebsstoff- &amp; Anlagendaten)'!$H$25,IF(X10&gt;=1988,'(Betriebsstoff- &amp; Anlagendaten)'!$G$25,IF(X10&gt;=1980,'(Betriebsstoff- &amp; Anlagendaten)'!$F$25,'(Betriebsstoff- &amp; Anlagendaten)'!$E$25)))))</f>
        <v>vor 1980</v>
      </c>
      <c r="Y23" s="272" t="str">
        <f aca="false">IF(Y10&gt;2010,'(Betriebsstoff- &amp; Anlagendaten)'!$J$25,IF(Y10&gt;=2002,'(Betriebsstoff- &amp; Anlagendaten)'!$I$25,IF(Y10&gt;=1995,'(Betriebsstoff- &amp; Anlagendaten)'!$H$25,IF(Y10&gt;=1988,'(Betriebsstoff- &amp; Anlagendaten)'!$G$25,IF(Y10&gt;=1980,'(Betriebsstoff- &amp; Anlagendaten)'!$F$25,'(Betriebsstoff- &amp; Anlagendaten)'!$E$25)))))</f>
        <v>vor 1980</v>
      </c>
      <c r="Z23" s="272" t="str">
        <f aca="false">IF(Z10&gt;2010,'(Betriebsstoff- &amp; Anlagendaten)'!$J$25,IF(Z10&gt;=2002,'(Betriebsstoff- &amp; Anlagendaten)'!$I$25,IF(Z10&gt;=1995,'(Betriebsstoff- &amp; Anlagendaten)'!$H$25,IF(Z10&gt;=1988,'(Betriebsstoff- &amp; Anlagendaten)'!$G$25,IF(Z10&gt;=1980,'(Betriebsstoff- &amp; Anlagendaten)'!$F$25,'(Betriebsstoff- &amp; Anlagendaten)'!$E$25)))))</f>
        <v>vor 1980</v>
      </c>
      <c r="AA23" s="274"/>
      <c r="AB23" s="274"/>
      <c r="AC23" s="274"/>
      <c r="AD23" s="274"/>
      <c r="AE23" s="272" t="str">
        <f aca="false">IF(AE10&gt;2010,'(Betriebsstoff- &amp; Anlagendaten)'!$J$25,IF(AE10&gt;=2002,'(Betriebsstoff- &amp; Anlagendaten)'!$I$25,IF(AE10&gt;=1995,'(Betriebsstoff- &amp; Anlagendaten)'!$H$25,IF(AE10&gt;=1988,'(Betriebsstoff- &amp; Anlagendaten)'!$G$25,IF(AE10&gt;=1980,'(Betriebsstoff- &amp; Anlagendaten)'!$F$25,'(Betriebsstoff- &amp; Anlagendaten)'!$E$25)))))</f>
        <v>nach 2010</v>
      </c>
      <c r="AF23" s="272" t="str">
        <f aca="false">IF(AF10&gt;2010,'(Betriebsstoff- &amp; Anlagendaten)'!$J$25,IF(AF10&gt;=2002,'(Betriebsstoff- &amp; Anlagendaten)'!$I$25,IF(AF10&gt;=1995,'(Betriebsstoff- &amp; Anlagendaten)'!$H$25,IF(AF10&gt;=1988,'(Betriebsstoff- &amp; Anlagendaten)'!$G$25,IF(AF10&gt;=1980,'(Betriebsstoff- &amp; Anlagendaten)'!$F$25,'(Betriebsstoff- &amp; Anlagendaten)'!$E$25)))))</f>
        <v>nach 2010</v>
      </c>
      <c r="AG23" s="272" t="str">
        <f aca="false">IF(AG10&gt;2010,'(Betriebsstoff- &amp; Anlagendaten)'!$J$25,IF(AG10&gt;=2002,'(Betriebsstoff- &amp; Anlagendaten)'!$I$25,IF(AG10&gt;=1995,'(Betriebsstoff- &amp; Anlagendaten)'!$H$25,IF(AG10&gt;=1988,'(Betriebsstoff- &amp; Anlagendaten)'!$G$25,IF(AG10&gt;=1980,'(Betriebsstoff- &amp; Anlagendaten)'!$F$25,'(Betriebsstoff- &amp; Anlagendaten)'!$E$25)))))</f>
        <v>nach 2010</v>
      </c>
      <c r="AH23" s="272" t="str">
        <f aca="false">IF(AH10&gt;2010,'(Betriebsstoff- &amp; Anlagendaten)'!$J$25,IF(AH10&gt;=2002,'(Betriebsstoff- &amp; Anlagendaten)'!$I$25,IF(AH10&gt;=1995,'(Betriebsstoff- &amp; Anlagendaten)'!$H$25,IF(AH10&gt;=1988,'(Betriebsstoff- &amp; Anlagendaten)'!$G$25,IF(AH10&gt;=1980,'(Betriebsstoff- &amp; Anlagendaten)'!$F$25,'(Betriebsstoff- &amp; Anlagendaten)'!$E$25)))))</f>
        <v>nach 2010</v>
      </c>
      <c r="AI23" s="274"/>
      <c r="AJ23" s="285"/>
      <c r="AK23" s="274"/>
      <c r="AL23" s="283"/>
      <c r="AM23" s="274"/>
      <c r="AN23" s="274"/>
      <c r="AO23" s="274"/>
      <c r="AP23" s="274"/>
      <c r="AQ23" s="274"/>
      <c r="AR23" s="274"/>
      <c r="AS23" s="274"/>
      <c r="AT23" s="274"/>
      <c r="AU23" s="274"/>
      <c r="AV23" s="274"/>
      <c r="AW23" s="274"/>
      <c r="AX23" s="274"/>
      <c r="AY23" s="274"/>
      <c r="AZ23" s="274"/>
      <c r="BA23" s="274"/>
      <c r="BB23" s="274"/>
      <c r="BC23" s="274"/>
      <c r="AMG23" s="0"/>
      <c r="AMH23" s="0"/>
      <c r="AMI23" s="0"/>
      <c r="AMJ23" s="0"/>
    </row>
    <row r="24" s="278" customFormat="true" ht="19.5" hidden="false" customHeight="true" outlineLevel="0" collapsed="false">
      <c r="A24" s="267"/>
      <c r="B24" s="268" t="s">
        <v>146</v>
      </c>
      <c r="C24" s="282"/>
      <c r="D24" s="287"/>
      <c r="E24" s="267"/>
      <c r="F24" s="288" t="n">
        <f aca="false">VLOOKUP(F23,'(Betriebsstoff- &amp; Anlagendaten)'!$B94:$C100,2,0)</f>
        <v>4</v>
      </c>
      <c r="G24" s="288" t="n">
        <f aca="false">VLOOKUP(G23,'(Betriebsstoff- &amp; Anlagendaten)'!$B94:$C100,2,0)</f>
        <v>4</v>
      </c>
      <c r="H24" s="288" t="n">
        <f aca="false">VLOOKUP(H23,'(Betriebsstoff- &amp; Anlagendaten)'!$B94:$C100,2,0)</f>
        <v>4</v>
      </c>
      <c r="I24" s="288" t="n">
        <f aca="false">VLOOKUP(I23,'(Betriebsstoff- &amp; Anlagendaten)'!$B94:$C100,2,0)</f>
        <v>4</v>
      </c>
      <c r="J24" s="289"/>
      <c r="K24" s="289"/>
      <c r="L24" s="289"/>
      <c r="M24" s="289"/>
      <c r="N24" s="288" t="n">
        <f aca="false">VLOOKUP(N23,'(Betriebsstoff- &amp; Anlagendaten)'!$B94:$C100,2,0)</f>
        <v>9</v>
      </c>
      <c r="O24" s="288" t="n">
        <f aca="false">VLOOKUP(O23,'(Betriebsstoff- &amp; Anlagendaten)'!$B94:$C100,2,0)</f>
        <v>9</v>
      </c>
      <c r="P24" s="288" t="n">
        <f aca="false">VLOOKUP(P23,'(Betriebsstoff- &amp; Anlagendaten)'!$B94:$C100,2,0)</f>
        <v>9</v>
      </c>
      <c r="Q24" s="288" t="n">
        <f aca="false">VLOOKUP(Q23,'(Betriebsstoff- &amp; Anlagendaten)'!$B94:$C100,2,0)</f>
        <v>9</v>
      </c>
      <c r="R24" s="290"/>
      <c r="S24" s="291"/>
      <c r="T24" s="290"/>
      <c r="U24" s="287"/>
      <c r="V24" s="267"/>
      <c r="W24" s="288" t="n">
        <f aca="false">VLOOKUP(W23,'(Betriebsstoff- &amp; Anlagendaten)'!$B94:$C100,2,0)</f>
        <v>4</v>
      </c>
      <c r="X24" s="288" t="n">
        <f aca="false">VLOOKUP(X23,'(Betriebsstoff- &amp; Anlagendaten)'!$B94:$C100,2,0)</f>
        <v>4</v>
      </c>
      <c r="Y24" s="288" t="n">
        <f aca="false">VLOOKUP(Y23,'(Betriebsstoff- &amp; Anlagendaten)'!$B94:$C100,2,0)</f>
        <v>4</v>
      </c>
      <c r="Z24" s="288" t="n">
        <f aca="false">VLOOKUP(Z23,'(Betriebsstoff- &amp; Anlagendaten)'!$B94:$C100,2,0)</f>
        <v>4</v>
      </c>
      <c r="AA24" s="289"/>
      <c r="AB24" s="289"/>
      <c r="AC24" s="289"/>
      <c r="AD24" s="289"/>
      <c r="AE24" s="288" t="n">
        <f aca="false">VLOOKUP(AE23,'(Betriebsstoff- &amp; Anlagendaten)'!$B94:$C100,2,0)</f>
        <v>9</v>
      </c>
      <c r="AF24" s="288" t="n">
        <f aca="false">VLOOKUP(AF23,'(Betriebsstoff- &amp; Anlagendaten)'!$B94:$C100,2,0)</f>
        <v>9</v>
      </c>
      <c r="AG24" s="288" t="n">
        <f aca="false">VLOOKUP(AG23,'(Betriebsstoff- &amp; Anlagendaten)'!$B94:$C100,2,0)</f>
        <v>9</v>
      </c>
      <c r="AH24" s="288" t="n">
        <f aca="false">VLOOKUP(AH23,'(Betriebsstoff- &amp; Anlagendaten)'!$B94:$C100,2,0)</f>
        <v>9</v>
      </c>
      <c r="AI24" s="290"/>
      <c r="AJ24" s="291"/>
      <c r="AK24" s="290"/>
      <c r="AL24" s="292" t="n">
        <v>9</v>
      </c>
      <c r="AM24" s="292" t="n">
        <v>9</v>
      </c>
      <c r="AN24" s="292" t="n">
        <v>9</v>
      </c>
      <c r="AO24" s="292" t="n">
        <v>9</v>
      </c>
      <c r="AP24" s="292" t="n">
        <v>9</v>
      </c>
      <c r="AQ24" s="292" t="n">
        <v>9</v>
      </c>
      <c r="AR24" s="292" t="n">
        <v>9</v>
      </c>
      <c r="AS24" s="292" t="n">
        <v>9</v>
      </c>
      <c r="AT24" s="292" t="n">
        <v>9</v>
      </c>
      <c r="AU24" s="292" t="n">
        <v>9</v>
      </c>
      <c r="AV24" s="292" t="n">
        <v>9</v>
      </c>
      <c r="AW24" s="292" t="n">
        <v>9</v>
      </c>
      <c r="AX24" s="292" t="n">
        <v>9</v>
      </c>
      <c r="AY24" s="292" t="n">
        <v>9</v>
      </c>
      <c r="AZ24" s="292" t="n">
        <v>9</v>
      </c>
      <c r="BA24" s="292" t="n">
        <v>9</v>
      </c>
      <c r="BB24" s="292" t="n">
        <v>9</v>
      </c>
      <c r="BC24" s="292" t="n">
        <v>10</v>
      </c>
      <c r="AMG24" s="293"/>
      <c r="AMH24" s="293"/>
      <c r="AMI24" s="293"/>
      <c r="AMJ24" s="293"/>
    </row>
    <row r="25" customFormat="false" ht="19.5" hidden="false" customHeight="true" outlineLevel="0" collapsed="false">
      <c r="A25" s="27"/>
      <c r="B25" s="281" t="s">
        <v>147</v>
      </c>
      <c r="C25" s="294" t="s">
        <v>148</v>
      </c>
      <c r="D25" s="295"/>
      <c r="E25" s="206"/>
      <c r="F25" s="255" t="n">
        <f aca="false">'1. Anleitung'!$B$15-F10</f>
        <v>2021</v>
      </c>
      <c r="G25" s="255" t="n">
        <f aca="false">'1. Anleitung'!$B$15-G10</f>
        <v>2021</v>
      </c>
      <c r="H25" s="255" t="n">
        <f aca="false">'1. Anleitung'!$B$15-H10</f>
        <v>2021</v>
      </c>
      <c r="I25" s="255" t="n">
        <f aca="false">'1. Anleitung'!$B$15-I10</f>
        <v>2021</v>
      </c>
      <c r="J25" s="296"/>
      <c r="K25" s="296"/>
      <c r="L25" s="296"/>
      <c r="M25" s="296"/>
      <c r="N25" s="255" t="n">
        <f aca="false">'1. Anleitung'!$B$15-N10</f>
        <v>0</v>
      </c>
      <c r="O25" s="255" t="n">
        <f aca="false">'1. Anleitung'!$B$15-O10</f>
        <v>0</v>
      </c>
      <c r="P25" s="255" t="n">
        <f aca="false">'1. Anleitung'!$B$15-P10</f>
        <v>0</v>
      </c>
      <c r="Q25" s="255" t="n">
        <f aca="false">'1. Anleitung'!$B$15-Q10</f>
        <v>0</v>
      </c>
      <c r="R25" s="296"/>
      <c r="S25" s="297"/>
      <c r="T25" s="296"/>
      <c r="U25" s="295"/>
      <c r="V25" s="206"/>
      <c r="W25" s="255" t="n">
        <f aca="false">'1. Anleitung'!$B$15-W10</f>
        <v>2021</v>
      </c>
      <c r="X25" s="255" t="n">
        <f aca="false">'1. Anleitung'!$B$15-X10</f>
        <v>2021</v>
      </c>
      <c r="Y25" s="255" t="n">
        <f aca="false">'1. Anleitung'!$B$15-Y10</f>
        <v>2021</v>
      </c>
      <c r="Z25" s="255" t="n">
        <f aca="false">'1. Anleitung'!$B$15-Z10</f>
        <v>2021</v>
      </c>
      <c r="AA25" s="296"/>
      <c r="AB25" s="296"/>
      <c r="AC25" s="296"/>
      <c r="AD25" s="296"/>
      <c r="AE25" s="255" t="n">
        <f aca="false">'1. Anleitung'!$B$15-AE10</f>
        <v>0</v>
      </c>
      <c r="AF25" s="255" t="n">
        <f aca="false">'1. Anleitung'!$B$15-AF10</f>
        <v>0</v>
      </c>
      <c r="AG25" s="255" t="n">
        <f aca="false">'1. Anleitung'!$B$15-AG10</f>
        <v>0</v>
      </c>
      <c r="AH25" s="255" t="n">
        <f aca="false">'1. Anleitung'!$B$15-AH10</f>
        <v>0</v>
      </c>
      <c r="AI25" s="296"/>
      <c r="AJ25" s="297"/>
      <c r="AK25" s="296"/>
      <c r="AL25" s="255" t="n">
        <v>0</v>
      </c>
      <c r="AM25" s="255" t="n">
        <v>0</v>
      </c>
      <c r="AN25" s="255" t="n">
        <v>0</v>
      </c>
      <c r="AO25" s="255" t="n">
        <v>0</v>
      </c>
      <c r="AP25" s="255" t="n">
        <v>0</v>
      </c>
      <c r="AQ25" s="255" t="n">
        <v>0</v>
      </c>
      <c r="AR25" s="255" t="n">
        <v>0</v>
      </c>
      <c r="AS25" s="255" t="n">
        <v>0</v>
      </c>
      <c r="AT25" s="255" t="n">
        <v>0</v>
      </c>
      <c r="AU25" s="255" t="n">
        <v>0</v>
      </c>
      <c r="AV25" s="255" t="n">
        <v>0</v>
      </c>
      <c r="AW25" s="255" t="n">
        <v>0</v>
      </c>
      <c r="AX25" s="255" t="n">
        <v>0</v>
      </c>
      <c r="AY25" s="255" t="n">
        <v>0</v>
      </c>
      <c r="AZ25" s="255" t="n">
        <v>0</v>
      </c>
      <c r="BA25" s="255" t="n">
        <v>0</v>
      </c>
      <c r="BB25" s="255" t="n">
        <v>0</v>
      </c>
      <c r="BC25" s="255" t="n">
        <v>0</v>
      </c>
    </row>
    <row r="26" customFormat="false" ht="19.5" hidden="false" customHeight="true" outlineLevel="0" collapsed="false">
      <c r="A26" s="27"/>
      <c r="B26" s="281" t="s">
        <v>149</v>
      </c>
      <c r="C26" s="294" t="s">
        <v>148</v>
      </c>
      <c r="D26" s="295"/>
      <c r="E26" s="206"/>
      <c r="F26" s="255" t="n">
        <f aca="false">VLOOKUP(F6,'(Betriebsstoff- &amp; Anlagendaten)'!$B$50:$F$68,5,0)</f>
        <v>20</v>
      </c>
      <c r="G26" s="255" t="n">
        <f aca="false">VLOOKUP(G6,'(Betriebsstoff- &amp; Anlagendaten)'!$B$50:$F$68,5,0)</f>
        <v>20</v>
      </c>
      <c r="H26" s="255" t="n">
        <f aca="false">VLOOKUP(H6,'(Betriebsstoff- &amp; Anlagendaten)'!$B$50:$F$68,5,0)</f>
        <v>20</v>
      </c>
      <c r="I26" s="255" t="n">
        <f aca="false">VLOOKUP(I6,'(Betriebsstoff- &amp; Anlagendaten)'!$B$50:$F$68,5,0)</f>
        <v>20</v>
      </c>
      <c r="J26" s="296"/>
      <c r="K26" s="296"/>
      <c r="L26" s="296"/>
      <c r="M26" s="296"/>
      <c r="N26" s="255" t="n">
        <f aca="false">VLOOKUP(N6,'(Betriebsstoff- &amp; Anlagendaten)'!$B$50:$F$68,5,0)</f>
        <v>20</v>
      </c>
      <c r="O26" s="255" t="n">
        <f aca="false">VLOOKUP(O6,'(Betriebsstoff- &amp; Anlagendaten)'!$B$50:$F$68,5,0)</f>
        <v>20</v>
      </c>
      <c r="P26" s="255" t="n">
        <f aca="false">VLOOKUP(P6,'(Betriebsstoff- &amp; Anlagendaten)'!$B$50:$F$68,5,0)</f>
        <v>20</v>
      </c>
      <c r="Q26" s="255" t="n">
        <f aca="false">VLOOKUP(Q6,'(Betriebsstoff- &amp; Anlagendaten)'!$B$50:$F$68,5,0)</f>
        <v>20</v>
      </c>
      <c r="R26" s="296"/>
      <c r="S26" s="297"/>
      <c r="T26" s="296"/>
      <c r="U26" s="295"/>
      <c r="V26" s="206"/>
      <c r="W26" s="255" t="n">
        <f aca="false">VLOOKUP(W6,'(Betriebsstoff- &amp; Anlagendaten)'!$B$50:$F$68,5,0)</f>
        <v>20</v>
      </c>
      <c r="X26" s="255" t="n">
        <f aca="false">VLOOKUP(X6,'(Betriebsstoff- &amp; Anlagendaten)'!$B$50:$F$68,5,0)</f>
        <v>20</v>
      </c>
      <c r="Y26" s="255" t="n">
        <f aca="false">VLOOKUP(Y6,'(Betriebsstoff- &amp; Anlagendaten)'!$B$50:$F$68,5,0)</f>
        <v>20</v>
      </c>
      <c r="Z26" s="255" t="n">
        <f aca="false">VLOOKUP(Z6,'(Betriebsstoff- &amp; Anlagendaten)'!$B$50:$F$68,5,0)</f>
        <v>20</v>
      </c>
      <c r="AA26" s="296"/>
      <c r="AB26" s="296"/>
      <c r="AC26" s="296"/>
      <c r="AD26" s="296"/>
      <c r="AE26" s="255" t="n">
        <f aca="false">VLOOKUP(AE6,'(Betriebsstoff- &amp; Anlagendaten)'!$B$50:$F$68,5,0)</f>
        <v>20</v>
      </c>
      <c r="AF26" s="255" t="n">
        <f aca="false">VLOOKUP(AF6,'(Betriebsstoff- &amp; Anlagendaten)'!$B$50:$F$68,5,0)</f>
        <v>20</v>
      </c>
      <c r="AG26" s="255" t="n">
        <f aca="false">VLOOKUP(AG6,'(Betriebsstoff- &amp; Anlagendaten)'!$B$50:$F$68,5,0)</f>
        <v>20</v>
      </c>
      <c r="AH26" s="255" t="n">
        <f aca="false">VLOOKUP(AH6,'(Betriebsstoff- &amp; Anlagendaten)'!$B$50:$F$68,5,0)</f>
        <v>20</v>
      </c>
      <c r="AI26" s="296"/>
      <c r="AJ26" s="297"/>
      <c r="AK26" s="296"/>
      <c r="AL26" s="298" t="n">
        <f aca="false">VLOOKUP(AL6,'(Betriebsstoff- &amp; Anlagendaten)'!$B$50:$F$68,5,0)</f>
        <v>25</v>
      </c>
      <c r="AM26" s="298" t="n">
        <f aca="false">VLOOKUP(AM6,'(Betriebsstoff- &amp; Anlagendaten)'!$B$50:$F$68,5,0)</f>
        <v>18</v>
      </c>
      <c r="AN26" s="298" t="n">
        <f aca="false">VLOOKUP(AN6,'(Betriebsstoff- &amp; Anlagendaten)'!$B$50:$F$68,5,0)</f>
        <v>21</v>
      </c>
      <c r="AO26" s="298" t="n">
        <f aca="false">VLOOKUP(AO6,'(Betriebsstoff- &amp; Anlagendaten)'!$B$50:$F$68,5,0)</f>
        <v>21</v>
      </c>
      <c r="AP26" s="298" t="n">
        <f aca="false">VLOOKUP(AP6,'(Betriebsstoff- &amp; Anlagendaten)'!$B$50:$F$68,5,0)</f>
        <v>20</v>
      </c>
      <c r="AQ26" s="298" t="n">
        <f aca="false">VLOOKUP(AQ6,'(Betriebsstoff- &amp; Anlagendaten)'!$B$50:$F$68,5,0)</f>
        <v>20</v>
      </c>
      <c r="AR26" s="298" t="n">
        <f aca="false">VLOOKUP(AR6,'(Betriebsstoff- &amp; Anlagendaten)'!$B$50:$F$68,5,0)</f>
        <v>18</v>
      </c>
      <c r="AS26" s="298" t="n">
        <f aca="false">VLOOKUP(AS6,'(Betriebsstoff- &amp; Anlagendaten)'!$B$50:$F$68,5,0)</f>
        <v>20</v>
      </c>
      <c r="AT26" s="298" t="n">
        <f aca="false">VLOOKUP(AT6,'(Betriebsstoff- &amp; Anlagendaten)'!$B$50:$F$68,5,0)</f>
        <v>20</v>
      </c>
      <c r="AU26" s="298" t="n">
        <f aca="false">VLOOKUP(AU6,'(Betriebsstoff- &amp; Anlagendaten)'!$B$50:$F$68,5,0)</f>
        <v>20</v>
      </c>
      <c r="AV26" s="298" t="n">
        <f aca="false">VLOOKUP(AV6,'(Betriebsstoff- &amp; Anlagendaten)'!$B$50:$F$68,5,0)</f>
        <v>22</v>
      </c>
      <c r="AW26" s="298" t="n">
        <f aca="false">VLOOKUP(AW6,'(Betriebsstoff- &amp; Anlagendaten)'!$B$50:$F$68,5,0)</f>
        <v>22</v>
      </c>
      <c r="AX26" s="298" t="n">
        <f aca="false">VLOOKUP(AX6,'(Betriebsstoff- &amp; Anlagendaten)'!$B$50:$F$68,5,0)</f>
        <v>22</v>
      </c>
      <c r="AY26" s="298" t="n">
        <f aca="false">VLOOKUP(AY6,'(Betriebsstoff- &amp; Anlagendaten)'!$B$50:$F$68,5,0)</f>
        <v>22</v>
      </c>
      <c r="AZ26" s="298" t="n">
        <f aca="false">VLOOKUP(AZ6,'(Betriebsstoff- &amp; Anlagendaten)'!$B$50:$F$68,5,0)</f>
        <v>30</v>
      </c>
      <c r="BA26" s="298" t="n">
        <f aca="false">VLOOKUP(BA6,'(Betriebsstoff- &amp; Anlagendaten)'!$B$50:$F$68,5,0)</f>
        <v>20</v>
      </c>
      <c r="BB26" s="298" t="n">
        <f aca="false">VLOOKUP(BB6,'(Betriebsstoff- &amp; Anlagendaten)'!$B$50:$F$68,5,0)</f>
        <v>2</v>
      </c>
      <c r="BC26" s="298" t="n">
        <f aca="false">VLOOKUP(BC6,'(Betriebsstoff- &amp; Anlagendaten)'!$B$50:$F$68,5,0)</f>
        <v>2</v>
      </c>
    </row>
    <row r="27" customFormat="false" ht="19.5" hidden="false" customHeight="true" outlineLevel="0" collapsed="false">
      <c r="A27" s="27"/>
      <c r="B27" s="281" t="s">
        <v>150</v>
      </c>
      <c r="C27" s="294" t="s">
        <v>46</v>
      </c>
      <c r="D27" s="295"/>
      <c r="E27" s="206"/>
      <c r="F27" s="255" t="n">
        <f aca="false">IF(F9&lt;&gt;0,F9,F8*(VLOOKUP(F7,'(Betriebsstoff- &amp; Anlagendaten)'!$B5:$J21,3,0)))</f>
        <v>0</v>
      </c>
      <c r="G27" s="255" t="n">
        <f aca="false">IF(G9&lt;&gt;0,G9,G8*(VLOOKUP(G7,'(Betriebsstoff- &amp; Anlagendaten)'!$B5:$J21,3,0)))</f>
        <v>0</v>
      </c>
      <c r="H27" s="255" t="n">
        <f aca="false">IF(H9&lt;&gt;0,H9,H8*(VLOOKUP(H7,'(Betriebsstoff- &amp; Anlagendaten)'!$B5:$J21,3,0)))</f>
        <v>0</v>
      </c>
      <c r="I27" s="255" t="n">
        <f aca="false">IF(I9&lt;&gt;0,I9,I8*(VLOOKUP(I7,'(Betriebsstoff- &amp; Anlagendaten)'!$B5:$J21,3,0)))</f>
        <v>0</v>
      </c>
      <c r="J27" s="296"/>
      <c r="K27" s="255" t="n">
        <f aca="false">SUM(F27:I27)</f>
        <v>0</v>
      </c>
      <c r="L27" s="296"/>
      <c r="M27" s="296"/>
      <c r="N27" s="255" t="n">
        <f aca="false">IF(N29=0,0,N28/N29*100)</f>
        <v>0</v>
      </c>
      <c r="O27" s="255" t="n">
        <f aca="false">IF(O29=0,0,O28/O29*100)</f>
        <v>0</v>
      </c>
      <c r="P27" s="255" t="n">
        <f aca="false">IF(P29=0,0,P28/P29*100)</f>
        <v>0</v>
      </c>
      <c r="Q27" s="255" t="n">
        <f aca="false">IF(Q29=0,0,Q28/Q29*100)</f>
        <v>0</v>
      </c>
      <c r="R27" s="296"/>
      <c r="S27" s="255" t="n">
        <f aca="false">SUM(N27:Q27)</f>
        <v>0</v>
      </c>
      <c r="T27" s="296"/>
      <c r="U27" s="295"/>
      <c r="V27" s="206"/>
      <c r="W27" s="255" t="n">
        <f aca="false">IF(W8&lt;&gt;0,W8,W8*(VLOOKUP(W7,'(Betriebsstoff- &amp; Anlagendaten)'!$B5:$H16,3,0)))</f>
        <v>0</v>
      </c>
      <c r="X27" s="255" t="n">
        <f aca="false">IF(X8&lt;&gt;0,X8,X8*(VLOOKUP(X7,'(Betriebsstoff- &amp; Anlagendaten)'!$B5:$H16,3,0)))</f>
        <v>0</v>
      </c>
      <c r="Y27" s="255" t="n">
        <f aca="false">IF(Y8&lt;&gt;0,Y8,Y8*(VLOOKUP(Y7,'(Betriebsstoff- &amp; Anlagendaten)'!$B5:$H16,3,0)))</f>
        <v>0</v>
      </c>
      <c r="Z27" s="255" t="n">
        <f aca="false">IF(Z8&lt;&gt;0,Z8,Z8*(VLOOKUP(Z7,'(Betriebsstoff- &amp; Anlagendaten)'!$B5:$H16,3,0)))</f>
        <v>0</v>
      </c>
      <c r="AA27" s="296"/>
      <c r="AB27" s="255" t="n">
        <f aca="false">SUM(W27:Z27)</f>
        <v>0</v>
      </c>
      <c r="AC27" s="296"/>
      <c r="AD27" s="296"/>
      <c r="AE27" s="255" t="n">
        <f aca="false">IF(AE29=0,0,AE28/AE29*100)</f>
        <v>0</v>
      </c>
      <c r="AF27" s="255" t="n">
        <f aca="false">IF(AF29=0,0,AF28/AF29*100)</f>
        <v>0</v>
      </c>
      <c r="AG27" s="255" t="n">
        <f aca="false">IF(AG29=0,0,AG28/AG29*100)</f>
        <v>0</v>
      </c>
      <c r="AH27" s="255" t="n">
        <f aca="false">IF(AH29=0,0,AH28/AH29*100)</f>
        <v>0</v>
      </c>
      <c r="AI27" s="296"/>
      <c r="AJ27" s="255" t="n">
        <f aca="false">SUM(AE27:AH27)</f>
        <v>0</v>
      </c>
      <c r="AK27" s="296"/>
      <c r="AL27" s="299" t="n">
        <f aca="false">AL28/AL29*100</f>
        <v>0</v>
      </c>
      <c r="AM27" s="299" t="n">
        <f aca="false">AM28/AM29*100</f>
        <v>0</v>
      </c>
      <c r="AN27" s="299" t="n">
        <f aca="false">AN28/AN29*100</f>
        <v>0</v>
      </c>
      <c r="AO27" s="299" t="n">
        <f aca="false">AO28/AO29*100</f>
        <v>0</v>
      </c>
      <c r="AP27" s="299" t="n">
        <f aca="false">AP28/AP29*100</f>
        <v>0</v>
      </c>
      <c r="AQ27" s="299" t="n">
        <f aca="false">AQ28/AQ29*100</f>
        <v>0</v>
      </c>
      <c r="AR27" s="299" t="n">
        <f aca="false">AR28/AR29*100</f>
        <v>0</v>
      </c>
      <c r="AS27" s="299" t="n">
        <f aca="false">AS28/AS29*100</f>
        <v>0</v>
      </c>
      <c r="AT27" s="299" t="n">
        <f aca="false">AT28/AT29*100</f>
        <v>0</v>
      </c>
      <c r="AU27" s="299" t="n">
        <f aca="false">AU28/AU29*100</f>
        <v>0</v>
      </c>
      <c r="AV27" s="299" t="n">
        <f aca="false">AV28/AV29*100</f>
        <v>0</v>
      </c>
      <c r="AW27" s="299" t="n">
        <f aca="false">AW28/AW29*100</f>
        <v>0</v>
      </c>
      <c r="AX27" s="299" t="n">
        <f aca="false">AX28/AX29*100</f>
        <v>0</v>
      </c>
      <c r="AY27" s="299" t="n">
        <f aca="false">AY28/AY29*100</f>
        <v>0</v>
      </c>
      <c r="AZ27" s="299" t="n">
        <f aca="false">AZ28/AZ29*100</f>
        <v>0</v>
      </c>
      <c r="BA27" s="299" t="n">
        <f aca="false">BA28/BA29*100</f>
        <v>0</v>
      </c>
      <c r="BB27" s="299" t="e">
        <f aca="false">BB28/BB29*100</f>
        <v>#DIV/0!</v>
      </c>
      <c r="BC27" s="299" t="e">
        <f aca="false">BC28/BC29*100</f>
        <v>#DIV/0!</v>
      </c>
    </row>
    <row r="28" customFormat="false" ht="19.5" hidden="false" customHeight="true" outlineLevel="0" collapsed="false">
      <c r="A28" s="27"/>
      <c r="B28" s="281" t="s">
        <v>151</v>
      </c>
      <c r="C28" s="294" t="s">
        <v>46</v>
      </c>
      <c r="D28" s="295"/>
      <c r="E28" s="206"/>
      <c r="F28" s="255" t="n">
        <f aca="false">(F27/100*F29)</f>
        <v>0</v>
      </c>
      <c r="G28" s="255" t="n">
        <f aca="false">(G27/100*G29)</f>
        <v>0</v>
      </c>
      <c r="H28" s="255" t="n">
        <f aca="false">(H27/100*H29)</f>
        <v>0</v>
      </c>
      <c r="I28" s="255" t="n">
        <f aca="false">(I27/100*I29)</f>
        <v>0</v>
      </c>
      <c r="J28" s="296"/>
      <c r="K28" s="255" t="n">
        <f aca="false">SUM(F28:I28)</f>
        <v>0</v>
      </c>
      <c r="L28" s="296"/>
      <c r="M28" s="296"/>
      <c r="N28" s="255" t="n">
        <f aca="false">N30/100*$S28</f>
        <v>0</v>
      </c>
      <c r="O28" s="255" t="n">
        <f aca="false">O30/100*$S28</f>
        <v>0</v>
      </c>
      <c r="P28" s="255" t="n">
        <f aca="false">P30/100*$S28</f>
        <v>0</v>
      </c>
      <c r="Q28" s="255" t="n">
        <f aca="false">Q30/100*$S28</f>
        <v>0</v>
      </c>
      <c r="R28" s="300"/>
      <c r="S28" s="255" t="n">
        <f aca="false">K28</f>
        <v>0</v>
      </c>
      <c r="T28" s="296"/>
      <c r="U28" s="295"/>
      <c r="V28" s="206"/>
      <c r="W28" s="255" t="n">
        <f aca="false">(W27/100*W29)</f>
        <v>0</v>
      </c>
      <c r="X28" s="255" t="n">
        <f aca="false">(X27/100*X29)</f>
        <v>0</v>
      </c>
      <c r="Y28" s="255" t="n">
        <f aca="false">(Y27/100*Y29)</f>
        <v>0</v>
      </c>
      <c r="Z28" s="255" t="n">
        <f aca="false">(Z27/100*Z29)</f>
        <v>0</v>
      </c>
      <c r="AA28" s="296"/>
      <c r="AB28" s="255" t="n">
        <f aca="false">SUM(W28:Z28)</f>
        <v>0</v>
      </c>
      <c r="AC28" s="296"/>
      <c r="AD28" s="296"/>
      <c r="AE28" s="255" t="n">
        <f aca="false">AE11/100*$AJ$28</f>
        <v>0</v>
      </c>
      <c r="AF28" s="255" t="n">
        <f aca="false">AF11/100*$AB$28</f>
        <v>0</v>
      </c>
      <c r="AG28" s="255" t="n">
        <f aca="false">AG11/100*$AB$28</f>
        <v>0</v>
      </c>
      <c r="AH28" s="255" t="n">
        <f aca="false">AH11/100*$AB$28</f>
        <v>0</v>
      </c>
      <c r="AI28" s="300"/>
      <c r="AJ28" s="255" t="n">
        <f aca="false">AB28</f>
        <v>0</v>
      </c>
      <c r="AK28" s="300"/>
      <c r="AL28" s="301" t="n">
        <f aca="false">$AB$28</f>
        <v>0</v>
      </c>
      <c r="AM28" s="301" t="n">
        <f aca="false">$AB$28</f>
        <v>0</v>
      </c>
      <c r="AN28" s="301" t="n">
        <f aca="false">$AB$28</f>
        <v>0</v>
      </c>
      <c r="AO28" s="301" t="n">
        <f aca="false">$AB$28</f>
        <v>0</v>
      </c>
      <c r="AP28" s="301" t="n">
        <f aca="false">$AB$28</f>
        <v>0</v>
      </c>
      <c r="AQ28" s="301" t="n">
        <f aca="false">$AB$28</f>
        <v>0</v>
      </c>
      <c r="AR28" s="301" t="n">
        <f aca="false">$AB$28</f>
        <v>0</v>
      </c>
      <c r="AS28" s="301" t="n">
        <f aca="false">$AB$28</f>
        <v>0</v>
      </c>
      <c r="AT28" s="301" t="n">
        <f aca="false">$AB$28</f>
        <v>0</v>
      </c>
      <c r="AU28" s="301" t="n">
        <f aca="false">$AB$28</f>
        <v>0</v>
      </c>
      <c r="AV28" s="301" t="n">
        <f aca="false">$AB$28</f>
        <v>0</v>
      </c>
      <c r="AW28" s="301" t="n">
        <f aca="false">$AB$28</f>
        <v>0</v>
      </c>
      <c r="AX28" s="301" t="n">
        <f aca="false">$AB$28</f>
        <v>0</v>
      </c>
      <c r="AY28" s="301" t="n">
        <f aca="false">$AB$28</f>
        <v>0</v>
      </c>
      <c r="AZ28" s="301" t="n">
        <f aca="false">$AB$28</f>
        <v>0</v>
      </c>
      <c r="BA28" s="301" t="n">
        <f aca="false">$AB$28</f>
        <v>0</v>
      </c>
      <c r="BB28" s="301" t="n">
        <f aca="false">$AB$28</f>
        <v>0</v>
      </c>
      <c r="BC28" s="301" t="n">
        <f aca="false">$AB$28</f>
        <v>0</v>
      </c>
    </row>
    <row r="29" customFormat="false" ht="19.5" hidden="false" customHeight="true" outlineLevel="0" collapsed="false">
      <c r="A29" s="27"/>
      <c r="B29" s="281" t="s">
        <v>152</v>
      </c>
      <c r="C29" s="294" t="s">
        <v>48</v>
      </c>
      <c r="D29" s="295"/>
      <c r="E29" s="206"/>
      <c r="F29" s="255" t="n">
        <f aca="false">VLOOKUP(F6,'(Betriebsstoff- &amp; Anlagendaten)'!$B26:$K44,F24,0)</f>
        <v>0</v>
      </c>
      <c r="G29" s="255" t="n">
        <f aca="false">VLOOKUP(G6,'(Betriebsstoff- &amp; Anlagendaten)'!$B26:$K44,G24,0)</f>
        <v>0</v>
      </c>
      <c r="H29" s="255" t="n">
        <f aca="false">VLOOKUP(H6,'(Betriebsstoff- &amp; Anlagendaten)'!$B26:$K44,H24,0)</f>
        <v>0</v>
      </c>
      <c r="I29" s="255" t="n">
        <f aca="false">VLOOKUP(I6,'(Betriebsstoff- &amp; Anlagendaten)'!$B26:$K44,I24,0)</f>
        <v>0</v>
      </c>
      <c r="J29" s="296"/>
      <c r="K29" s="296"/>
      <c r="L29" s="296"/>
      <c r="M29" s="296"/>
      <c r="N29" s="255" t="n">
        <f aca="false">VLOOKUP(N6,'(Betriebsstoff- &amp; Anlagendaten)'!$B26:$K44,N24,0)</f>
        <v>0</v>
      </c>
      <c r="O29" s="255" t="n">
        <f aca="false">VLOOKUP(O6,'(Betriebsstoff- &amp; Anlagendaten)'!$B26:$K44,O24,0)</f>
        <v>0</v>
      </c>
      <c r="P29" s="255" t="n">
        <f aca="false">VLOOKUP(P6,'(Betriebsstoff- &amp; Anlagendaten)'!$B26:$K44,P24,0)</f>
        <v>0</v>
      </c>
      <c r="Q29" s="255" t="n">
        <f aca="false">VLOOKUP(Q6,'(Betriebsstoff- &amp; Anlagendaten)'!$B26:$K44,Q24,0)</f>
        <v>0</v>
      </c>
      <c r="R29" s="296"/>
      <c r="S29" s="297"/>
      <c r="T29" s="296"/>
      <c r="U29" s="295"/>
      <c r="V29" s="206"/>
      <c r="W29" s="255" t="n">
        <f aca="false">IF(W12&lt;&gt;0,W12, VLOOKUP(W6,'(Betriebsstoff- &amp; Anlagendaten)'!$B26:$K44,W24,0))</f>
        <v>0</v>
      </c>
      <c r="X29" s="255" t="n">
        <f aca="false">IF(X12&lt;&gt;0,X12, VLOOKUP(X6,'(Betriebsstoff- &amp; Anlagendaten)'!$B26:$K44,X24,0))</f>
        <v>0</v>
      </c>
      <c r="Y29" s="255" t="n">
        <f aca="false">IF(Y12&lt;&gt;0,Y12, VLOOKUP(Y6,'(Betriebsstoff- &amp; Anlagendaten)'!$B26:$K44,Y24,0))</f>
        <v>0</v>
      </c>
      <c r="Z29" s="255" t="n">
        <f aca="false">IF(Z12&lt;&gt;0,Z12, VLOOKUP(Z6,'(Betriebsstoff- &amp; Anlagendaten)'!$B26:$K44,Z24,0))</f>
        <v>0</v>
      </c>
      <c r="AA29" s="296"/>
      <c r="AB29" s="296"/>
      <c r="AC29" s="296"/>
      <c r="AD29" s="296"/>
      <c r="AE29" s="255" t="n">
        <f aca="false">IF(AE12&lt;&gt;0,AE12, VLOOKUP(AE6,'(Betriebsstoff- &amp; Anlagendaten)'!$B26:$K44,AE24,0))</f>
        <v>0</v>
      </c>
      <c r="AF29" s="255" t="n">
        <f aca="false">IF(AF12&lt;&gt;0,AF12, VLOOKUP(AF6,'(Betriebsstoff- &amp; Anlagendaten)'!$B26:$K44,AF24,0))</f>
        <v>0</v>
      </c>
      <c r="AG29" s="255" t="n">
        <f aca="false">IF(AG12&lt;&gt;0,AG12, VLOOKUP(AG6,'(Betriebsstoff- &amp; Anlagendaten)'!$B26:$K44,AG24,0))</f>
        <v>0</v>
      </c>
      <c r="AH29" s="255" t="n">
        <f aca="false">IF(AH12&lt;&gt;0,AH12, VLOOKUP(AH6,'(Betriebsstoff- &amp; Anlagendaten)'!$B26:$K44,AH24,0))</f>
        <v>0</v>
      </c>
      <c r="AI29" s="296"/>
      <c r="AJ29" s="297"/>
      <c r="AK29" s="296"/>
      <c r="AL29" s="298" t="n">
        <f aca="false">IF('2. Abfrage XXL'!$I17&lt;&gt;"",'2. Abfrage XXL'!$I17,VLOOKUP(AL6,'(Betriebsstoff- &amp; Anlagendaten)'!$B26:$K44,AL24,0))</f>
        <v>100</v>
      </c>
      <c r="AM29" s="298" t="n">
        <f aca="false">IF('2. Abfrage XXL'!$I17&lt;&gt;"",'2. Abfrage XXL'!$I17,VLOOKUP(AM6,'(Betriebsstoff- &amp; Anlagendaten)'!$B26:$K44,AM24,0))</f>
        <v>84</v>
      </c>
      <c r="AN29" s="298" t="n">
        <f aca="false">IF('2. Abfrage XXL'!$I17&lt;&gt;"",'2. Abfrage XXL'!$I17,VLOOKUP(AN6,'(Betriebsstoff- &amp; Anlagendaten)'!$B26:$K44,AN24,0))</f>
        <v>84</v>
      </c>
      <c r="AO29" s="298" t="n">
        <f aca="false">IF('2. Abfrage XXL'!$I17&lt;&gt;"",'2. Abfrage XXL'!$I17,VLOOKUP(AO6,'(Betriebsstoff- &amp; Anlagendaten)'!$B26:$K44,AO24,0))</f>
        <v>94</v>
      </c>
      <c r="AP29" s="298" t="n">
        <f aca="false">IF('2. Abfrage XXL'!$I17&lt;&gt;"",'2. Abfrage XXL'!$I17,VLOOKUP(AP6,'(Betriebsstoff- &amp; Anlagendaten)'!$B26:$K44,AP24,0))</f>
        <v>88</v>
      </c>
      <c r="AQ29" s="298" t="n">
        <f aca="false">IF('2. Abfrage XXL'!$I17&lt;&gt;"",'2. Abfrage XXL'!$I17,VLOOKUP(AQ6,'(Betriebsstoff- &amp; Anlagendaten)'!$B26:$K44,AQ24,0))</f>
        <v>99</v>
      </c>
      <c r="AR29" s="298" t="n">
        <f aca="false">IF('2. Abfrage XXL'!$I17&lt;&gt;"",'2. Abfrage XXL'!$I17,VLOOKUP(AR6,'(Betriebsstoff- &amp; Anlagendaten)'!$B26:$K44,AR24,0))</f>
        <v>93</v>
      </c>
      <c r="AS29" s="298" t="n">
        <f aca="false">IF('2. Abfrage XXL'!$I17&lt;&gt;"",'2. Abfrage XXL'!$I17,VLOOKUP(AS6,'(Betriebsstoff- &amp; Anlagendaten)'!$B26:$K44,AS24,0))</f>
        <v>80</v>
      </c>
      <c r="AT29" s="298" t="n">
        <f aca="false">IF('2. Abfrage XXL'!$I17&lt;&gt;"",'2. Abfrage XXL'!$I17,VLOOKUP(AT6,'(Betriebsstoff- &amp; Anlagendaten)'!$B26:$K44,AT24,0))</f>
        <v>93</v>
      </c>
      <c r="AU29" s="298" t="n">
        <f aca="false">IF('2. Abfrage XXL'!$I17&lt;&gt;"",'2. Abfrage XXL'!$I17,VLOOKUP(AU6,'(Betriebsstoff- &amp; Anlagendaten)'!$B26:$K44,AU24,0))</f>
        <v>100</v>
      </c>
      <c r="AV29" s="298" t="n">
        <f aca="false">IF('2. Abfrage XXL'!$I17&lt;&gt;"",'2. Abfrage XXL'!$I17,VLOOKUP(AV6,'(Betriebsstoff- &amp; Anlagendaten)'!$B26:$K44,AV24,0))</f>
        <v>350</v>
      </c>
      <c r="AW29" s="298" t="n">
        <f aca="false">IF('2. Abfrage XXL'!$I17&lt;&gt;"",'2. Abfrage XXL'!$I17,VLOOKUP(AW6,'(Betriebsstoff- &amp; Anlagendaten)'!$B26:$K44,AW24,0))</f>
        <v>300</v>
      </c>
      <c r="AX29" s="298" t="n">
        <f aca="false">IF('2. Abfrage XXL'!$I17&lt;&gt;"",'2. Abfrage XXL'!$I17,VLOOKUP(AX6,'(Betriebsstoff- &amp; Anlagendaten)'!$B26:$K44,AX24,0))</f>
        <v>400</v>
      </c>
      <c r="AY29" s="298" t="n">
        <f aca="false">IF('2. Abfrage XXL'!$I17&lt;&gt;"",'2. Abfrage XXL'!$I17,VLOOKUP(AY6,'(Betriebsstoff- &amp; Anlagendaten)'!$B26:$K44,AY24,0))</f>
        <v>350</v>
      </c>
      <c r="AZ29" s="298" t="n">
        <f aca="false">IF('2. Abfrage XXL'!$I17&lt;&gt;"",'2. Abfrage XXL'!$I17,VLOOKUP(AZ6,'(Betriebsstoff- &amp; Anlagendaten)'!$B26:$K44,AZ24,0))</f>
        <v>60</v>
      </c>
      <c r="BA29" s="298" t="n">
        <f aca="false">IF('2. Abfrage XXL'!$I17&lt;&gt;"",'2. Abfrage XXL'!$I17,VLOOKUP(BA6,'(Betriebsstoff- &amp; Anlagendaten)'!$B26:$K44,BA24,0))</f>
        <v>60</v>
      </c>
      <c r="BB29" s="298" t="n">
        <f aca="false">IF('2. Abfrage XXL'!$I17&lt;&gt;"",'2. Abfrage XXL'!$I17,VLOOKUP(BB6,'(Betriebsstoff- &amp; Anlagendaten)'!$B26:$K44,BB24,0))</f>
        <v>0</v>
      </c>
      <c r="BC29" s="298" t="n">
        <f aca="false">IF('2. Abfrage XXL'!$I17&lt;&gt;"",'2. Abfrage XXL'!$I17,VLOOKUP(BC6,'(Betriebsstoff- &amp; Anlagendaten)'!$B26:$K44,BC24,0))</f>
        <v>0</v>
      </c>
    </row>
    <row r="30" customFormat="false" ht="19.5" hidden="false" customHeight="true" outlineLevel="0" collapsed="false">
      <c r="A30" s="27"/>
      <c r="B30" s="281" t="s">
        <v>153</v>
      </c>
      <c r="C30" s="294" t="s">
        <v>48</v>
      </c>
      <c r="D30" s="302"/>
      <c r="E30" s="206"/>
      <c r="F30" s="254" t="n">
        <f aca="false">IF(F28=0,0,F28/$K28*100)</f>
        <v>0</v>
      </c>
      <c r="G30" s="254" t="n">
        <f aca="false">IF(G28=0,0,G28/$K28*100)</f>
        <v>0</v>
      </c>
      <c r="H30" s="254" t="n">
        <f aca="false">IF(H28=0,0,H28/$K28*100)</f>
        <v>0</v>
      </c>
      <c r="I30" s="254" t="n">
        <f aca="false">IF(I28=0,0,I28/$K28*100)</f>
        <v>0</v>
      </c>
      <c r="J30" s="303"/>
      <c r="K30" s="254" t="n">
        <f aca="false">SUM(F30:I30)</f>
        <v>0</v>
      </c>
      <c r="L30" s="303"/>
      <c r="M30" s="296"/>
      <c r="N30" s="304" t="n">
        <f aca="false">N9</f>
        <v>0</v>
      </c>
      <c r="O30" s="304" t="n">
        <f aca="false">O9</f>
        <v>0</v>
      </c>
      <c r="P30" s="304" t="n">
        <f aca="false">P9</f>
        <v>0</v>
      </c>
      <c r="Q30" s="304" t="n">
        <f aca="false">Q9</f>
        <v>0</v>
      </c>
      <c r="R30" s="296"/>
      <c r="S30" s="305" t="n">
        <f aca="false">SUM(N30:Q30)</f>
        <v>0</v>
      </c>
      <c r="T30" s="303"/>
      <c r="U30" s="302"/>
      <c r="V30" s="206"/>
      <c r="W30" s="254" t="n">
        <f aca="false">IF(W28=0,0,W28/$AB28*100)</f>
        <v>0</v>
      </c>
      <c r="X30" s="254" t="n">
        <f aca="false">IF(X28=0,0,X28/$AB28*100)</f>
        <v>0</v>
      </c>
      <c r="Y30" s="254" t="n">
        <f aca="false">IF(Y28=0,0,Y28/$AB28*100)</f>
        <v>0</v>
      </c>
      <c r="Z30" s="254" t="n">
        <f aca="false">IF(Z28=0,0,Z28/$AB28*100)</f>
        <v>0</v>
      </c>
      <c r="AA30" s="303"/>
      <c r="AB30" s="254" t="n">
        <f aca="false">SUM(W30:Z30)</f>
        <v>0</v>
      </c>
      <c r="AC30" s="303"/>
      <c r="AD30" s="296"/>
      <c r="AE30" s="37"/>
      <c r="AF30" s="37"/>
      <c r="AG30" s="37"/>
      <c r="AH30" s="37"/>
      <c r="AI30" s="296"/>
      <c r="AJ30" s="45"/>
      <c r="AK30" s="296"/>
      <c r="AL30" s="295"/>
      <c r="AM30" s="296"/>
      <c r="AN30" s="296"/>
      <c r="AO30" s="296"/>
      <c r="AP30" s="296"/>
      <c r="AQ30" s="296"/>
      <c r="AR30" s="296"/>
      <c r="AS30" s="296"/>
      <c r="AT30" s="296"/>
      <c r="AU30" s="296"/>
      <c r="AV30" s="296"/>
      <c r="AW30" s="296"/>
      <c r="AX30" s="296"/>
      <c r="AY30" s="296"/>
      <c r="AZ30" s="296"/>
      <c r="BA30" s="296"/>
      <c r="BB30" s="296"/>
      <c r="BC30" s="296"/>
    </row>
    <row r="31" s="316" customFormat="true" ht="20.35" hidden="false" customHeight="true" outlineLevel="0" collapsed="false">
      <c r="A31" s="306"/>
      <c r="B31" s="307" t="s">
        <v>154</v>
      </c>
      <c r="C31" s="308" t="s">
        <v>48</v>
      </c>
      <c r="D31" s="309"/>
      <c r="E31" s="310"/>
      <c r="F31" s="311" t="n">
        <f aca="false">IF(F7='(Betriebsstoff- &amp; Anlagendaten)'!$B$13,IF(F19&lt;&gt;"",F19,30),0)</f>
        <v>0</v>
      </c>
      <c r="G31" s="311" t="n">
        <f aca="false">IF(G7='(Betriebsstoff- &amp; Anlagendaten)'!$B$13,IF(G19&lt;&gt;"",G19,30),0)</f>
        <v>0</v>
      </c>
      <c r="H31" s="311" t="n">
        <f aca="false">IF(H7='(Betriebsstoff- &amp; Anlagendaten)'!$B$13,IF(H19&lt;&gt;"",H19,30),0)</f>
        <v>0</v>
      </c>
      <c r="I31" s="311" t="n">
        <f aca="false">IF(I7='(Betriebsstoff- &amp; Anlagendaten)'!$B$13,IF(I19&lt;&gt;"",I19,30),0)</f>
        <v>0</v>
      </c>
      <c r="J31" s="306"/>
      <c r="K31" s="312"/>
      <c r="L31" s="296"/>
      <c r="M31" s="296"/>
      <c r="N31" s="311" t="n">
        <f aca="false">IF(N7='(Betriebsstoff- &amp; Anlagendaten)'!$B$13,IF(N19&lt;&gt;"",N19,30),0)</f>
        <v>0</v>
      </c>
      <c r="O31" s="311" t="n">
        <f aca="false">IF(O7='(Betriebsstoff- &amp; Anlagendaten)'!$B$13,IF(O19&lt;&gt;"",O19,30),0)</f>
        <v>0</v>
      </c>
      <c r="P31" s="311" t="n">
        <f aca="false">IF(P7='(Betriebsstoff- &amp; Anlagendaten)'!$B$13,IF(P19&lt;&gt;"",P19,30),0)</f>
        <v>0</v>
      </c>
      <c r="Q31" s="311" t="n">
        <f aca="false">IF(Q7='(Betriebsstoff- &amp; Anlagendaten)'!$B$13,IF(Q19&lt;&gt;"",Q19,30),0)</f>
        <v>0</v>
      </c>
      <c r="R31" s="306"/>
      <c r="S31" s="313"/>
      <c r="T31" s="314"/>
      <c r="U31" s="309"/>
      <c r="V31" s="310"/>
      <c r="W31" s="311" t="n">
        <f aca="false">IF(W7='(Betriebsstoff- &amp; Anlagendaten)'!$B$13,IF(W19&lt;&gt;"",W19,30),0)</f>
        <v>0</v>
      </c>
      <c r="X31" s="311" t="n">
        <f aca="false">IF(X7='(Betriebsstoff- &amp; Anlagendaten)'!$B$13,IF(X19&lt;&gt;"",X19,30),0)</f>
        <v>0</v>
      </c>
      <c r="Y31" s="311" t="n">
        <f aca="false">IF(Y7='(Betriebsstoff- &amp; Anlagendaten)'!$B$13,IF(Y19&lt;&gt;"",Y19,30),0)</f>
        <v>0</v>
      </c>
      <c r="Z31" s="311" t="n">
        <f aca="false">IF(Z7='(Betriebsstoff- &amp; Anlagendaten)'!$B$13,IF(Z19&lt;&gt;"",Z19,30),0)</f>
        <v>0</v>
      </c>
      <c r="AA31" s="306"/>
      <c r="AB31" s="312"/>
      <c r="AC31" s="296"/>
      <c r="AD31" s="296"/>
      <c r="AE31" s="311" t="n">
        <f aca="false">IF(AE7='(Betriebsstoff- &amp; Anlagendaten)'!$B$13,IF(AE19&lt;&gt;"",AE19,30),0)</f>
        <v>0</v>
      </c>
      <c r="AF31" s="311" t="n">
        <f aca="false">IF(AF7='(Betriebsstoff- &amp; Anlagendaten)'!$B$13,IF(AF19&lt;&gt;"",AF19,30),0)</f>
        <v>0</v>
      </c>
      <c r="AG31" s="311" t="n">
        <f aca="false">IF(AG7='(Betriebsstoff- &amp; Anlagendaten)'!$B$13,IF(AG19&lt;&gt;"",AG19,30),0)</f>
        <v>0</v>
      </c>
      <c r="AH31" s="311" t="n">
        <f aca="false">IF(AH7='(Betriebsstoff- &amp; Anlagendaten)'!$B$13,IF(AH19&lt;&gt;"",AH19,30),0)</f>
        <v>0</v>
      </c>
      <c r="AI31" s="306"/>
      <c r="AJ31" s="313"/>
      <c r="AK31" s="306"/>
      <c r="AL31" s="315" t="n">
        <f aca="false">IF(VLOOKUP(AL6,'(Betriebsstoff- &amp; Anlagendaten)'!$B$106:$E$124,4,0)=0,0,'(Betriebsstoff- &amp; Anlagendaten)'!$C$103)</f>
        <v>0</v>
      </c>
      <c r="AM31" s="315" t="n">
        <f aca="false">IF(VLOOKUP(AM6,'(Betriebsstoff- &amp; Anlagendaten)'!$B$106:$E$124,4,0)=0,0,'(Betriebsstoff- &amp; Anlagendaten)'!$C$103)</f>
        <v>0</v>
      </c>
      <c r="AN31" s="315" t="n">
        <f aca="false">IF(VLOOKUP(AN6,'(Betriebsstoff- &amp; Anlagendaten)'!$B$106:$E$124,4,0)=0,0,'(Betriebsstoff- &amp; Anlagendaten)'!$C$103)</f>
        <v>0</v>
      </c>
      <c r="AO31" s="315" t="n">
        <f aca="false">IF(VLOOKUP(AO6,'(Betriebsstoff- &amp; Anlagendaten)'!$B$106:$E$124,4,0)=0,0,'(Betriebsstoff- &amp; Anlagendaten)'!$C$103)</f>
        <v>0</v>
      </c>
      <c r="AP31" s="315" t="n">
        <f aca="false">IF(VLOOKUP(AP6,'(Betriebsstoff- &amp; Anlagendaten)'!$B$106:$E$124,4,0)=0,0,'(Betriebsstoff- &amp; Anlagendaten)'!$C$103)</f>
        <v>0</v>
      </c>
      <c r="AQ31" s="315" t="n">
        <f aca="false">IF(VLOOKUP(AQ6,'(Betriebsstoff- &amp; Anlagendaten)'!$B$106:$E$124,4,0)=0,0,'(Betriebsstoff- &amp; Anlagendaten)'!$C$103)</f>
        <v>0</v>
      </c>
      <c r="AR31" s="315" t="n">
        <f aca="false">IF(VLOOKUP(AR6,'(Betriebsstoff- &amp; Anlagendaten)'!$B$106:$E$124,4,0)=0,0,'(Betriebsstoff- &amp; Anlagendaten)'!$C$103)</f>
        <v>0</v>
      </c>
      <c r="AS31" s="315" t="n">
        <f aca="false">IF(VLOOKUP(AS6,'(Betriebsstoff- &amp; Anlagendaten)'!$B$106:$E$124,4,0)=0,0,'(Betriebsstoff- &amp; Anlagendaten)'!$C$103)</f>
        <v>0</v>
      </c>
      <c r="AT31" s="315" t="n">
        <f aca="false">IF(VLOOKUP(AT6,'(Betriebsstoff- &amp; Anlagendaten)'!$B$106:$E$124,4,0)=0,0,'(Betriebsstoff- &amp; Anlagendaten)'!$C$103)</f>
        <v>0</v>
      </c>
      <c r="AU31" s="315" t="n">
        <f aca="false">IF(VLOOKUP(AU6,'(Betriebsstoff- &amp; Anlagendaten)'!$B$106:$E$124,4,0)=0,0,'(Betriebsstoff- &amp; Anlagendaten)'!$C$103)</f>
        <v>0</v>
      </c>
      <c r="AV31" s="315" t="n">
        <f aca="false">IF(VLOOKUP(AV6,'(Betriebsstoff- &amp; Anlagendaten)'!$B$106:$E$124,4,0)=0,0,'(Betriebsstoff- &amp; Anlagendaten)'!$C$103)</f>
        <v>0</v>
      </c>
      <c r="AW31" s="315" t="n">
        <f aca="false">IF(VLOOKUP(AW6,'(Betriebsstoff- &amp; Anlagendaten)'!$B$106:$E$124,4,0)=0,0,'(Betriebsstoff- &amp; Anlagendaten)'!$C$103)</f>
        <v>25</v>
      </c>
      <c r="AX31" s="315" t="n">
        <f aca="false">IF(VLOOKUP(AX6,'(Betriebsstoff- &amp; Anlagendaten)'!$B$106:$E$124,4,0)=0,0,'(Betriebsstoff- &amp; Anlagendaten)'!$C$103)</f>
        <v>0</v>
      </c>
      <c r="AY31" s="315" t="n">
        <f aca="false">IF(VLOOKUP(AY6,'(Betriebsstoff- &amp; Anlagendaten)'!$B$106:$E$124,4,0)=0,0,'(Betriebsstoff- &amp; Anlagendaten)'!$C$103)</f>
        <v>25</v>
      </c>
      <c r="AZ31" s="315" t="n">
        <f aca="false">IF(VLOOKUP(AZ6,'(Betriebsstoff- &amp; Anlagendaten)'!$B$106:$E$124,4,0)=0,0,'(Betriebsstoff- &amp; Anlagendaten)'!$C$103)</f>
        <v>0</v>
      </c>
      <c r="BA31" s="315" t="n">
        <f aca="false">IF(VLOOKUP(BA6,'(Betriebsstoff- &amp; Anlagendaten)'!$B$106:$E$124,4,0)=0,0,'(Betriebsstoff- &amp; Anlagendaten)'!$C$103)</f>
        <v>0</v>
      </c>
      <c r="BB31" s="315" t="n">
        <f aca="false">IF(VLOOKUP(BB6,'(Betriebsstoff- &amp; Anlagendaten)'!$B$106:$E$124,4,0)=0,0,'(Betriebsstoff- &amp; Anlagendaten)'!$C$103)</f>
        <v>0</v>
      </c>
      <c r="BC31" s="315" t="n">
        <f aca="false">IF(VLOOKUP(BC6,'(Betriebsstoff- &amp; Anlagendaten)'!$B$106:$E$124,4,0)=0,0,'(Betriebsstoff- &amp; Anlagendaten)'!$C$103)</f>
        <v>0</v>
      </c>
      <c r="AMG31" s="317"/>
      <c r="AMH31" s="317"/>
      <c r="AMI31" s="317"/>
      <c r="AMJ31" s="317"/>
    </row>
    <row r="32" s="322" customFormat="true" ht="18" hidden="false" customHeight="true" outlineLevel="0" collapsed="false">
      <c r="A32" s="318"/>
      <c r="B32" s="319" t="s">
        <v>155</v>
      </c>
      <c r="C32" s="319" t="s">
        <v>110</v>
      </c>
      <c r="D32" s="302"/>
      <c r="E32" s="320"/>
      <c r="F32" s="321" t="n">
        <f aca="false">F136</f>
        <v>0</v>
      </c>
      <c r="G32" s="321" t="n">
        <f aca="false">G136</f>
        <v>0</v>
      </c>
      <c r="H32" s="321" t="n">
        <f aca="false">H136</f>
        <v>0</v>
      </c>
      <c r="I32" s="321" t="n">
        <f aca="false">I136</f>
        <v>0</v>
      </c>
      <c r="J32" s="303"/>
      <c r="K32" s="321" t="n">
        <f aca="false">SUM(F32:I32)</f>
        <v>0</v>
      </c>
      <c r="L32" s="296"/>
      <c r="M32" s="296"/>
      <c r="N32" s="321" t="n">
        <f aca="false">N182</f>
        <v>0</v>
      </c>
      <c r="O32" s="321" t="n">
        <f aca="false">O182</f>
        <v>0</v>
      </c>
      <c r="P32" s="321" t="n">
        <f aca="false">P182</f>
        <v>0</v>
      </c>
      <c r="Q32" s="321" t="n">
        <f aca="false">Q182</f>
        <v>0</v>
      </c>
      <c r="R32" s="303"/>
      <c r="S32" s="321" t="n">
        <f aca="false">SUM(N32:Q32)</f>
        <v>0</v>
      </c>
      <c r="T32" s="303"/>
      <c r="U32" s="302"/>
      <c r="V32" s="320"/>
      <c r="W32" s="321" t="n">
        <f aca="false">W136</f>
        <v>0</v>
      </c>
      <c r="X32" s="321" t="n">
        <f aca="false">X136</f>
        <v>0</v>
      </c>
      <c r="Y32" s="321" t="n">
        <f aca="false">Y136</f>
        <v>0</v>
      </c>
      <c r="Z32" s="321" t="n">
        <f aca="false">Z136</f>
        <v>0</v>
      </c>
      <c r="AA32" s="303"/>
      <c r="AB32" s="321" t="n">
        <f aca="false">SUM(W32:Z32)</f>
        <v>0</v>
      </c>
      <c r="AC32" s="296"/>
      <c r="AD32" s="296"/>
      <c r="AE32" s="321" t="n">
        <f aca="false">AE136</f>
        <v>0</v>
      </c>
      <c r="AF32" s="321" t="n">
        <f aca="false">AF136</f>
        <v>0</v>
      </c>
      <c r="AG32" s="321" t="n">
        <f aca="false">AG136</f>
        <v>0</v>
      </c>
      <c r="AH32" s="321" t="n">
        <f aca="false">AH136</f>
        <v>0</v>
      </c>
      <c r="AI32" s="303"/>
      <c r="AJ32" s="321" t="n">
        <f aca="false">SUM(AE32:AH32)</f>
        <v>0</v>
      </c>
      <c r="AK32" s="303"/>
      <c r="AL32" s="254" t="n">
        <f aca="false">AL182</f>
        <v>0</v>
      </c>
      <c r="AM32" s="254" t="n">
        <f aca="false">AM182</f>
        <v>0</v>
      </c>
      <c r="AN32" s="254" t="n">
        <f aca="false">AN182</f>
        <v>0</v>
      </c>
      <c r="AO32" s="254" t="n">
        <f aca="false">AO182</f>
        <v>0</v>
      </c>
      <c r="AP32" s="254" t="n">
        <f aca="false">AP182</f>
        <v>0</v>
      </c>
      <c r="AQ32" s="254" t="n">
        <f aca="false">AQ182</f>
        <v>0</v>
      </c>
      <c r="AR32" s="254" t="n">
        <f aca="false">AR182</f>
        <v>0</v>
      </c>
      <c r="AS32" s="254" t="n">
        <f aca="false">AS182</f>
        <v>0</v>
      </c>
      <c r="AT32" s="254" t="n">
        <f aca="false">AT182</f>
        <v>0</v>
      </c>
      <c r="AU32" s="254" t="n">
        <f aca="false">AU182</f>
        <v>0</v>
      </c>
      <c r="AV32" s="254" t="n">
        <f aca="false">AV182</f>
        <v>0</v>
      </c>
      <c r="AW32" s="254" t="n">
        <f aca="false">AW182</f>
        <v>0</v>
      </c>
      <c r="AX32" s="254" t="n">
        <f aca="false">AX182</f>
        <v>0</v>
      </c>
      <c r="AY32" s="254" t="n">
        <f aca="false">AY182</f>
        <v>0</v>
      </c>
      <c r="AZ32" s="254" t="n">
        <f aca="false">AZ182</f>
        <v>0</v>
      </c>
      <c r="BA32" s="254" t="n">
        <f aca="false">BA182</f>
        <v>0</v>
      </c>
      <c r="BB32" s="254" t="e">
        <f aca="false">BB182</f>
        <v>#N/A</v>
      </c>
      <c r="BC32" s="254" t="e">
        <f aca="false">BC182</f>
        <v>#N/A</v>
      </c>
      <c r="AMG32" s="323"/>
      <c r="AMH32" s="323"/>
      <c r="AMI32" s="323"/>
      <c r="AMJ32" s="323"/>
    </row>
    <row r="33" s="332" customFormat="true" ht="18" hidden="false" customHeight="true" outlineLevel="0" collapsed="false">
      <c r="A33" s="324"/>
      <c r="B33" s="325" t="s">
        <v>156</v>
      </c>
      <c r="C33" s="325" t="s">
        <v>44</v>
      </c>
      <c r="D33" s="326"/>
      <c r="E33" s="327"/>
      <c r="F33" s="328" t="n">
        <f aca="false">VLOOKUP(F7,'(Betriebsstoff- &amp; Anlagendaten)'!$B5:$H16,7,0)*(1-F31/100)</f>
        <v>0</v>
      </c>
      <c r="G33" s="328" t="n">
        <f aca="false">VLOOKUP(G7,'(Betriebsstoff- &amp; Anlagendaten)'!$B5:$H16,7,0)*(1-G31/100)</f>
        <v>0</v>
      </c>
      <c r="H33" s="328" t="n">
        <f aca="false">VLOOKUP(H7,'(Betriebsstoff- &amp; Anlagendaten)'!$B5:$H16,7,0)*(1-H31/100)</f>
        <v>0</v>
      </c>
      <c r="I33" s="328" t="n">
        <f aca="false">VLOOKUP(I7,'(Betriebsstoff- &amp; Anlagendaten)'!$B5:$H16,7,0)*(1-I31/100)</f>
        <v>0</v>
      </c>
      <c r="J33" s="312"/>
      <c r="K33" s="329"/>
      <c r="L33" s="296"/>
      <c r="M33" s="296"/>
      <c r="N33" s="328" t="n">
        <f aca="false">VLOOKUP(N7,'(Betriebsstoff- &amp; Anlagendaten)'!$B5:$H16,7,0)*(1-N31/100)</f>
        <v>0</v>
      </c>
      <c r="O33" s="328" t="n">
        <f aca="false">VLOOKUP(O7,'(Betriebsstoff- &amp; Anlagendaten)'!$B5:$H16,7,0)*(1-O31/100)</f>
        <v>0</v>
      </c>
      <c r="P33" s="328" t="n">
        <f aca="false">VLOOKUP(P7,'(Betriebsstoff- &amp; Anlagendaten)'!$B5:$H16,7,0)*(1-P31/100)</f>
        <v>0</v>
      </c>
      <c r="Q33" s="328" t="n">
        <f aca="false">VLOOKUP(Q7,'(Betriebsstoff- &amp; Anlagendaten)'!$B5:$H16,7,0)*(1-Q31/100)</f>
        <v>0</v>
      </c>
      <c r="R33" s="312"/>
      <c r="S33" s="313"/>
      <c r="T33" s="312"/>
      <c r="U33" s="326"/>
      <c r="V33" s="327"/>
      <c r="W33" s="328" t="n">
        <f aca="false">VLOOKUP(W7,'(Betriebsstoff- &amp; Anlagendaten)'!$B5:$H16,7,0)*(1-W31/100)</f>
        <v>0</v>
      </c>
      <c r="X33" s="328" t="n">
        <f aca="false">VLOOKUP(X7,'(Betriebsstoff- &amp; Anlagendaten)'!$B5:$H16,7,0)*(1-X31/100)</f>
        <v>0</v>
      </c>
      <c r="Y33" s="328" t="n">
        <f aca="false">VLOOKUP(Y7,'(Betriebsstoff- &amp; Anlagendaten)'!$B5:$H16,7,0)*(1-Y31/100)</f>
        <v>0</v>
      </c>
      <c r="Z33" s="328" t="n">
        <f aca="false">VLOOKUP(Z7,'(Betriebsstoff- &amp; Anlagendaten)'!$B5:$H16,7,0)*(1-Z31/100)</f>
        <v>0</v>
      </c>
      <c r="AA33" s="312"/>
      <c r="AB33" s="329"/>
      <c r="AC33" s="296"/>
      <c r="AD33" s="296"/>
      <c r="AE33" s="328" t="n">
        <f aca="false">VLOOKUP(AE7,'(Betriebsstoff- &amp; Anlagendaten)'!$B5:$H16,7,0)*(1-AE31/100)</f>
        <v>0</v>
      </c>
      <c r="AF33" s="328" t="n">
        <f aca="false">VLOOKUP(AF7,'(Betriebsstoff- &amp; Anlagendaten)'!$B5:$H16,7,0)*(1-AF31/100)</f>
        <v>0</v>
      </c>
      <c r="AG33" s="328" t="n">
        <f aca="false">VLOOKUP(AG7,'(Betriebsstoff- &amp; Anlagendaten)'!$B5:$H16,7,0)*(1-AG31/100)</f>
        <v>0</v>
      </c>
      <c r="AH33" s="328" t="n">
        <f aca="false">VLOOKUP(AH7,'(Betriebsstoff- &amp; Anlagendaten)'!$B5:$H16,7,0)*(1-AH31/100)</f>
        <v>0</v>
      </c>
      <c r="AI33" s="312"/>
      <c r="AJ33" s="313"/>
      <c r="AK33" s="312"/>
      <c r="AL33" s="330" t="n">
        <f aca="false">'(Betriebsstoff- &amp; Anlagendaten)'!E77</f>
        <v>0.335</v>
      </c>
      <c r="AM33" s="331" t="n">
        <f aca="false">VLOOKUP(AM7,'(Betriebsstoff- &amp; Anlagendaten)'!$B5:$H16,7,0)</f>
        <v>0.5</v>
      </c>
      <c r="AN33" s="331" t="n">
        <f aca="false">VLOOKUP(AN7,'(Betriebsstoff- &amp; Anlagendaten)'!$B5:$H16,7,0)</f>
        <v>1.1</v>
      </c>
      <c r="AO33" s="331" t="n">
        <f aca="false">VLOOKUP(AO7,'(Betriebsstoff- &amp; Anlagendaten)'!$B5:$H16,7,0)</f>
        <v>1.1</v>
      </c>
      <c r="AP33" s="331" t="n">
        <f aca="false">VLOOKUP(AP7,'(Betriebsstoff- &amp; Anlagendaten)'!$B5:$H16,7,0)</f>
        <v>1.1</v>
      </c>
      <c r="AQ33" s="331" t="n">
        <f aca="false">VLOOKUP(AQ7,'(Betriebsstoff- &amp; Anlagendaten)'!$B5:$H16,7,0)</f>
        <v>1.1</v>
      </c>
      <c r="AR33" s="331" t="n">
        <f aca="false">VLOOKUP(AR7,'(Betriebsstoff- &amp; Anlagendaten)'!$B5:$H16,7,0)</f>
        <v>0.2</v>
      </c>
      <c r="AS33" s="331" t="n">
        <f aca="false">VLOOKUP(AS7,'(Betriebsstoff- &amp; Anlagendaten)'!$B5:$H16,7,0)</f>
        <v>0.2</v>
      </c>
      <c r="AT33" s="331" t="n">
        <f aca="false">VLOOKUP(AT7,'(Betriebsstoff- &amp; Anlagendaten)'!$B5:$H16,7,0)</f>
        <v>0.2</v>
      </c>
      <c r="AU33" s="331" t="n">
        <f aca="false">VLOOKUP(AU7,'(Betriebsstoff- &amp; Anlagendaten)'!$B5:$H16,7,0)</f>
        <v>1.8</v>
      </c>
      <c r="AV33" s="331" t="n">
        <f aca="false">VLOOKUP(AV7,'(Betriebsstoff- &amp; Anlagendaten)'!$B5:$H16,7,0)</f>
        <v>1.8</v>
      </c>
      <c r="AW33" s="331" t="n">
        <f aca="false">VLOOKUP(AW7,'(Betriebsstoff- &amp; Anlagendaten)'!$B5:$H16,7,0)</f>
        <v>1.8</v>
      </c>
      <c r="AX33" s="331" t="n">
        <f aca="false">VLOOKUP(AX7,'(Betriebsstoff- &amp; Anlagendaten)'!$B5:$H16,7,0)</f>
        <v>1.8</v>
      </c>
      <c r="AY33" s="331" t="n">
        <f aca="false">VLOOKUP(AY7,'(Betriebsstoff- &amp; Anlagendaten)'!$B5:$H16,7,0)</f>
        <v>1.8</v>
      </c>
      <c r="AZ33" s="331" t="n">
        <f aca="false">VLOOKUP(AZ7,'(Betriebsstoff- &amp; Anlagendaten)'!$B5:$H16,7,0)</f>
        <v>0</v>
      </c>
      <c r="BA33" s="331" t="n">
        <f aca="false">VLOOKUP(BA7,'(Betriebsstoff- &amp; Anlagendaten)'!$B5:$H16,7,0)</f>
        <v>1.1</v>
      </c>
      <c r="BB33" s="331" t="e">
        <f aca="false">VLOOKUP(BB7,'(Betriebsstoff- &amp; Anlagendaten)'!$B5:$H16,7,0)</f>
        <v>#N/A</v>
      </c>
      <c r="BC33" s="331" t="e">
        <f aca="false">VLOOKUP(BC7,'(Betriebsstoff- &amp; Anlagendaten)'!$B5:$H16,7,0)</f>
        <v>#N/A</v>
      </c>
      <c r="AMG33" s="0"/>
      <c r="AMH33" s="0"/>
      <c r="AMI33" s="0"/>
      <c r="AMJ33" s="0"/>
    </row>
    <row r="34" customFormat="false" ht="18" hidden="false" customHeight="true" outlineLevel="0" collapsed="false">
      <c r="A34" s="27"/>
      <c r="B34" s="281" t="s">
        <v>157</v>
      </c>
      <c r="C34" s="294" t="s">
        <v>158</v>
      </c>
      <c r="D34" s="302"/>
      <c r="E34" s="206"/>
      <c r="F34" s="304" t="n">
        <f aca="false">(VLOOKUP(F7,'(Betriebsstoff- &amp; Anlagendaten)'!$B5:$J21,7,0))*F27</f>
        <v>0</v>
      </c>
      <c r="G34" s="304" t="n">
        <f aca="false">(VLOOKUP(G7,'(Betriebsstoff- &amp; Anlagendaten)'!$B5:$J21,7,0))*G27</f>
        <v>0</v>
      </c>
      <c r="H34" s="304" t="n">
        <f aca="false">(VLOOKUP(H7,'(Betriebsstoff- &amp; Anlagendaten)'!$B5:$J21,7,0))*H27</f>
        <v>0</v>
      </c>
      <c r="I34" s="304" t="n">
        <f aca="false">(VLOOKUP(I7,'(Betriebsstoff- &amp; Anlagendaten)'!$B5:$J21,7,0))*I27</f>
        <v>0</v>
      </c>
      <c r="J34" s="333"/>
      <c r="K34" s="254" t="n">
        <f aca="false">SUM(F34:I34)</f>
        <v>0</v>
      </c>
      <c r="L34" s="296"/>
      <c r="M34" s="296"/>
      <c r="N34" s="304" t="n">
        <f aca="false">(VLOOKUP(N7,'(Betriebsstoff- &amp; Anlagendaten)'!$B5:$J21,7,0))*N27</f>
        <v>0</v>
      </c>
      <c r="O34" s="304" t="n">
        <f aca="false">(VLOOKUP(O7,'(Betriebsstoff- &amp; Anlagendaten)'!$B5:$J21,7,0))*O27</f>
        <v>0</v>
      </c>
      <c r="P34" s="304" t="n">
        <f aca="false">(VLOOKUP(P7,'(Betriebsstoff- &amp; Anlagendaten)'!$B5:$J21,7,0))*P27</f>
        <v>0</v>
      </c>
      <c r="Q34" s="304" t="n">
        <f aca="false">(VLOOKUP(Q7,'(Betriebsstoff- &amp; Anlagendaten)'!$B5:$J21,7,0))*Q27</f>
        <v>0</v>
      </c>
      <c r="R34" s="333"/>
      <c r="S34" s="254" t="n">
        <f aca="false">SUM(N34:Q34)</f>
        <v>0</v>
      </c>
      <c r="T34" s="303"/>
      <c r="U34" s="302"/>
      <c r="V34" s="206"/>
      <c r="W34" s="304" t="n">
        <f aca="false">(VLOOKUP(W7,'(Betriebsstoff- &amp; Anlagendaten)'!$B5:$J21,7,0))*W27</f>
        <v>0</v>
      </c>
      <c r="X34" s="304" t="n">
        <f aca="false">(VLOOKUP(X7,'(Betriebsstoff- &amp; Anlagendaten)'!$B5:$J21,7,0))*X27</f>
        <v>0</v>
      </c>
      <c r="Y34" s="304" t="n">
        <f aca="false">(VLOOKUP(Y7,'(Betriebsstoff- &amp; Anlagendaten)'!$B5:$J21,7,0))*Y27</f>
        <v>0</v>
      </c>
      <c r="Z34" s="304" t="n">
        <f aca="false">(VLOOKUP(Z7,'(Betriebsstoff- &amp; Anlagendaten)'!$B5:$J21,7,0))*Z27</f>
        <v>0</v>
      </c>
      <c r="AA34" s="333"/>
      <c r="AB34" s="254" t="n">
        <f aca="false">SUM(W34:Z34)</f>
        <v>0</v>
      </c>
      <c r="AC34" s="296"/>
      <c r="AD34" s="296"/>
      <c r="AE34" s="304" t="n">
        <f aca="false">(VLOOKUP(AE7,'(Betriebsstoff- &amp; Anlagendaten)'!$B5:$J21,7,0))*AE27</f>
        <v>0</v>
      </c>
      <c r="AF34" s="304" t="n">
        <f aca="false">(VLOOKUP(AF7,'(Betriebsstoff- &amp; Anlagendaten)'!$B5:$J21,7,0))*AF27</f>
        <v>0</v>
      </c>
      <c r="AG34" s="304" t="n">
        <f aca="false">(VLOOKUP(AG7,'(Betriebsstoff- &amp; Anlagendaten)'!$B5:$J21,7,0))*AG27</f>
        <v>0</v>
      </c>
      <c r="AH34" s="304" t="n">
        <f aca="false">(VLOOKUP(AH7,'(Betriebsstoff- &amp; Anlagendaten)'!$B5:$J21,7,0))*AH27</f>
        <v>0</v>
      </c>
      <c r="AI34" s="333"/>
      <c r="AJ34" s="254" t="n">
        <f aca="false">SUM(AE34:AH34)</f>
        <v>0</v>
      </c>
      <c r="AK34" s="333"/>
      <c r="AL34" s="334" t="n">
        <f aca="false">AL27*AL33</f>
        <v>0</v>
      </c>
      <c r="AM34" s="334" t="n">
        <f aca="false">(VLOOKUP(AM7,'(Betriebsstoff- &amp; Anlagendaten)'!$B5:$H16,7,0))*AM27</f>
        <v>0</v>
      </c>
      <c r="AN34" s="334" t="n">
        <f aca="false">(VLOOKUP(AN7,'(Betriebsstoff- &amp; Anlagendaten)'!$B5:$H16,7,0))*AN27</f>
        <v>0</v>
      </c>
      <c r="AO34" s="334" t="n">
        <f aca="false">(VLOOKUP(AO7,'(Betriebsstoff- &amp; Anlagendaten)'!$B5:$H16,7,0))*AO27</f>
        <v>0</v>
      </c>
      <c r="AP34" s="334" t="n">
        <f aca="false">(VLOOKUP(AP7,'(Betriebsstoff- &amp; Anlagendaten)'!$B5:$H16,7,0))*AP27</f>
        <v>0</v>
      </c>
      <c r="AQ34" s="334" t="n">
        <f aca="false">(VLOOKUP(AQ7,'(Betriebsstoff- &amp; Anlagendaten)'!$B5:$H16,7,0))*AQ27</f>
        <v>0</v>
      </c>
      <c r="AR34" s="334" t="n">
        <f aca="false">(VLOOKUP(AR7,'(Betriebsstoff- &amp; Anlagendaten)'!$B5:$H16,7,0))*AR27</f>
        <v>0</v>
      </c>
      <c r="AS34" s="334" t="n">
        <f aca="false">(VLOOKUP(AS7,'(Betriebsstoff- &amp; Anlagendaten)'!$B5:$H16,7,0))*AS27</f>
        <v>0</v>
      </c>
      <c r="AT34" s="334" t="n">
        <f aca="false">(VLOOKUP(AT7,'(Betriebsstoff- &amp; Anlagendaten)'!$B5:$H16,7,0))*AT27</f>
        <v>0</v>
      </c>
      <c r="AU34" s="334" t="n">
        <f aca="false">(VLOOKUP(AU7,'(Betriebsstoff- &amp; Anlagendaten)'!$B5:$H16,7,0))*AU27</f>
        <v>0</v>
      </c>
      <c r="AV34" s="334" t="n">
        <f aca="false">(VLOOKUP(AV7,'(Betriebsstoff- &amp; Anlagendaten)'!$B5:$H16,7,0))*AV27</f>
        <v>0</v>
      </c>
      <c r="AW34" s="334" t="n">
        <f aca="false">(VLOOKUP(AW7,'(Betriebsstoff- &amp; Anlagendaten)'!$B5:$H16,7,0))*AW27</f>
        <v>0</v>
      </c>
      <c r="AX34" s="334" t="n">
        <f aca="false">(VLOOKUP(AX7,'(Betriebsstoff- &amp; Anlagendaten)'!$B5:$H16,7,0))*AX27</f>
        <v>0</v>
      </c>
      <c r="AY34" s="334" t="n">
        <f aca="false">(VLOOKUP(AY7,'(Betriebsstoff- &amp; Anlagendaten)'!$B5:$H16,7,0))*AY27</f>
        <v>0</v>
      </c>
      <c r="AZ34" s="334" t="n">
        <f aca="false">(VLOOKUP(AZ7,'(Betriebsstoff- &amp; Anlagendaten)'!$B5:$H16,7,0))*AZ27</f>
        <v>0</v>
      </c>
      <c r="BA34" s="334" t="n">
        <f aca="false">(VLOOKUP(BA7,'(Betriebsstoff- &amp; Anlagendaten)'!$B5:$H16,7,0))*BA27</f>
        <v>0</v>
      </c>
      <c r="BB34" s="334" t="e">
        <f aca="false">(VLOOKUP(BB7,'(Betriebsstoff- &amp; Anlagendaten)'!$B5:$H16,7,0))*BB27</f>
        <v>#N/A</v>
      </c>
      <c r="BC34" s="334" t="e">
        <f aca="false">(VLOOKUP(BC7,'(Betriebsstoff- &amp; Anlagendaten)'!$B5:$H16,7,0))*BC27</f>
        <v>#N/A</v>
      </c>
    </row>
    <row r="35" s="286" customFormat="true" ht="18" hidden="false" customHeight="true" outlineLevel="0" collapsed="false">
      <c r="A35" s="280"/>
      <c r="B35" s="335" t="s">
        <v>159</v>
      </c>
      <c r="C35" s="336" t="s">
        <v>160</v>
      </c>
      <c r="D35" s="337"/>
      <c r="E35" s="338"/>
      <c r="F35" s="229" t="n">
        <f aca="false">VLOOKUP(F7,'(Betriebsstoff- &amp; Anlagendaten)'!$B$6:$J$21,9,0)</f>
        <v>0</v>
      </c>
      <c r="G35" s="229" t="n">
        <f aca="false">VLOOKUP(G7,'(Betriebsstoff- &amp; Anlagendaten)'!$B$6:$J$21,9,0)</f>
        <v>0</v>
      </c>
      <c r="H35" s="229" t="n">
        <f aca="false">VLOOKUP(H7,'(Betriebsstoff- &amp; Anlagendaten)'!$B$6:$J$21,9,0)</f>
        <v>0</v>
      </c>
      <c r="I35" s="229" t="n">
        <f aca="false">VLOOKUP(I7,'(Betriebsstoff- &amp; Anlagendaten)'!$B$6:$J$21,9,0)</f>
        <v>0</v>
      </c>
      <c r="J35" s="333"/>
      <c r="K35" s="329"/>
      <c r="L35" s="329"/>
      <c r="M35" s="339"/>
      <c r="N35" s="229" t="n">
        <f aca="true">OFFSET($AL35,0,N$22-1)</f>
        <v>0</v>
      </c>
      <c r="O35" s="229" t="n">
        <f aca="true">OFFSET($AL35,0,O$22-1)</f>
        <v>0</v>
      </c>
      <c r="P35" s="229" t="n">
        <f aca="true">OFFSET($AL35,0,P$22-1)</f>
        <v>0</v>
      </c>
      <c r="Q35" s="229" t="n">
        <f aca="true">OFFSET($AL35,0,Q$22-1)</f>
        <v>0</v>
      </c>
      <c r="R35" s="339"/>
      <c r="S35" s="340"/>
      <c r="T35" s="339"/>
      <c r="U35" s="337"/>
      <c r="V35" s="338"/>
      <c r="W35" s="229" t="n">
        <f aca="false">VLOOKUP(W7,'(Betriebsstoff- &amp; Anlagendaten)'!$B$6:$J$21,9,0)</f>
        <v>0</v>
      </c>
      <c r="X35" s="229" t="n">
        <f aca="false">VLOOKUP(X7,'(Betriebsstoff- &amp; Anlagendaten)'!$B$6:$J$21,9,0)</f>
        <v>0</v>
      </c>
      <c r="Y35" s="304" t="n">
        <f aca="false">VLOOKUP(Y7,'(Betriebsstoff- &amp; Anlagendaten)'!$B$6:$J$21,9,0)</f>
        <v>0</v>
      </c>
      <c r="Z35" s="304" t="n">
        <f aca="false">VLOOKUP(Z7,'(Betriebsstoff- &amp; Anlagendaten)'!$B$6:$J$21,9,0)</f>
        <v>0</v>
      </c>
      <c r="AA35" s="333"/>
      <c r="AB35" s="329"/>
      <c r="AC35" s="329"/>
      <c r="AD35" s="339"/>
      <c r="AE35" s="229" t="n">
        <f aca="true">OFFSET($AL35,0,AE$22-1)</f>
        <v>0</v>
      </c>
      <c r="AF35" s="229" t="n">
        <f aca="true">OFFSET($AL35,0,AF$22-1)</f>
        <v>0</v>
      </c>
      <c r="AG35" s="229" t="n">
        <f aca="true">OFFSET($AL35,0,AG$22-1)</f>
        <v>0</v>
      </c>
      <c r="AH35" s="229" t="n">
        <f aca="true">OFFSET($AL35,0,AH$22-1)</f>
        <v>0</v>
      </c>
      <c r="AI35" s="339"/>
      <c r="AJ35" s="340"/>
      <c r="AK35" s="339"/>
      <c r="AL35" s="341" t="n">
        <f aca="false">'(Betriebsstoff- &amp; Anlagendaten)'!C86</f>
        <v>63.5</v>
      </c>
      <c r="AM35" s="342" t="n">
        <f aca="false">VLOOKUP(AM7,'(Betriebsstoff- &amp; Anlagendaten)'!$B6:$J21,9,0)</f>
        <v>140</v>
      </c>
      <c r="AN35" s="342" t="n">
        <f aca="false">VLOOKUP(AN7,'(Betriebsstoff- &amp; Anlagendaten)'!$B6:$J21,9,0)</f>
        <v>240</v>
      </c>
      <c r="AO35" s="342" t="n">
        <f aca="false">VLOOKUP(AO7,'(Betriebsstoff- &amp; Anlagendaten)'!$B6:$J21,9,0)</f>
        <v>240</v>
      </c>
      <c r="AP35" s="342" t="n">
        <f aca="false">VLOOKUP(AP7,'(Betriebsstoff- &amp; Anlagendaten)'!$B6:$J21,9,0)</f>
        <v>310</v>
      </c>
      <c r="AQ35" s="342" t="n">
        <f aca="false">VLOOKUP(AQ7,'(Betriebsstoff- &amp; Anlagendaten)'!$B6:$J21,9,0)</f>
        <v>310</v>
      </c>
      <c r="AR35" s="342" t="n">
        <f aca="false">VLOOKUP(AR7,'(Betriebsstoff- &amp; Anlagendaten)'!$B6:$J21,9,0)</f>
        <v>20</v>
      </c>
      <c r="AS35" s="342" t="n">
        <f aca="false">VLOOKUP(AS7,'(Betriebsstoff- &amp; Anlagendaten)'!$B6:$J21,9,0)</f>
        <v>20</v>
      </c>
      <c r="AT35" s="342" t="n">
        <f aca="false">VLOOKUP(AT7,'(Betriebsstoff- &amp; Anlagendaten)'!$B6:$J21,9,0)</f>
        <v>20</v>
      </c>
      <c r="AU35" s="342" t="n">
        <f aca="false">VLOOKUP(AU7,'(Betriebsstoff- &amp; Anlagendaten)'!$B6:$J21,9,0)</f>
        <v>560</v>
      </c>
      <c r="AV35" s="342" t="n">
        <f aca="false">VLOOKUP(AV7,'(Betriebsstoff- &amp; Anlagendaten)'!$B6:$J21,9,0)</f>
        <v>560</v>
      </c>
      <c r="AW35" s="342" t="n">
        <f aca="false">VLOOKUP(AW7,'(Betriebsstoff- &amp; Anlagendaten)'!$B6:$J21,9,0)</f>
        <v>560</v>
      </c>
      <c r="AX35" s="342" t="n">
        <f aca="false">VLOOKUP(AX7,'(Betriebsstoff- &amp; Anlagendaten)'!$B6:$J21,9,0)</f>
        <v>560</v>
      </c>
      <c r="AY35" s="342" t="n">
        <f aca="false">VLOOKUP(AY7,'(Betriebsstoff- &amp; Anlagendaten)'!$B6:$J21,9,0)</f>
        <v>560</v>
      </c>
      <c r="AZ35" s="342" t="n">
        <f aca="false">VLOOKUP(AZ7,'(Betriebsstoff- &amp; Anlagendaten)'!$B6:$J21,9,0)</f>
        <v>0</v>
      </c>
      <c r="BA35" s="342" t="n">
        <f aca="false">VLOOKUP(BA7,'(Betriebsstoff- &amp; Anlagendaten)'!$B6:$J21,9,0)</f>
        <v>240</v>
      </c>
      <c r="BB35" s="342" t="e">
        <f aca="false">VLOOKUP(BB7,'(Betriebsstoff- &amp; Anlagendaten)'!$B6:$J21,9,0)</f>
        <v>#N/A</v>
      </c>
      <c r="BC35" s="342" t="e">
        <f aca="false">VLOOKUP(BC7,'(Betriebsstoff- &amp; Anlagendaten)'!$B6:$J21,9,0)</f>
        <v>#N/A</v>
      </c>
      <c r="AMG35" s="0"/>
      <c r="AMH35" s="0"/>
      <c r="AMI35" s="0"/>
      <c r="AMJ35" s="0"/>
    </row>
    <row r="36" customFormat="false" ht="18" hidden="false" customHeight="true" outlineLevel="0" collapsed="false">
      <c r="A36" s="27"/>
      <c r="B36" s="281" t="s">
        <v>161</v>
      </c>
      <c r="C36" s="343" t="s">
        <v>162</v>
      </c>
      <c r="D36" s="302"/>
      <c r="E36" s="344"/>
      <c r="F36" s="304" t="n">
        <f aca="false">F27*VLOOKUP(F7,'(Betriebsstoff- &amp; Anlagendaten)'!$B6:$J21,9,0)*(1-F31/100)</f>
        <v>0</v>
      </c>
      <c r="G36" s="304" t="n">
        <f aca="false">G27*VLOOKUP(G7,'(Betriebsstoff- &amp; Anlagendaten)'!$B6:$J21,9,0)*(1-G31/100)</f>
        <v>0</v>
      </c>
      <c r="H36" s="304" t="n">
        <f aca="false">H27*VLOOKUP(H7,'(Betriebsstoff- &amp; Anlagendaten)'!$B6:$J21,9,0)*(1-H31/100)</f>
        <v>0</v>
      </c>
      <c r="I36" s="304" t="n">
        <f aca="false">I27*VLOOKUP(I7,'(Betriebsstoff- &amp; Anlagendaten)'!$B6:$J21,9,0)*(1-I31/100)</f>
        <v>0</v>
      </c>
      <c r="J36" s="333"/>
      <c r="K36" s="254" t="n">
        <f aca="false">SUM(F36:I36)</f>
        <v>0</v>
      </c>
      <c r="L36" s="296"/>
      <c r="M36" s="333"/>
      <c r="N36" s="304" t="n">
        <f aca="false">N27*VLOOKUP(N7,'(Betriebsstoff- &amp; Anlagendaten)'!$B6:$J21,9,0)*(1-N31/100)</f>
        <v>0</v>
      </c>
      <c r="O36" s="304" t="n">
        <f aca="false">O27*VLOOKUP(O7,'(Betriebsstoff- &amp; Anlagendaten)'!$B6:$J21,9,0)*(1-O31/100)</f>
        <v>0</v>
      </c>
      <c r="P36" s="304" t="n">
        <f aca="false">P27*VLOOKUP(P7,'(Betriebsstoff- &amp; Anlagendaten)'!$B6:$J21,9,0)*(1-P31/100)</f>
        <v>0</v>
      </c>
      <c r="Q36" s="304" t="n">
        <f aca="false">Q27*VLOOKUP(Q7,'(Betriebsstoff- &amp; Anlagendaten)'!$B6:$J21,9,0)*(1-Q31/100)</f>
        <v>0</v>
      </c>
      <c r="R36" s="333"/>
      <c r="S36" s="254" t="n">
        <f aca="false">SUM(N36:Q36)</f>
        <v>0</v>
      </c>
      <c r="T36" s="303"/>
      <c r="U36" s="302"/>
      <c r="V36" s="344"/>
      <c r="W36" s="304" t="n">
        <f aca="false">W27*VLOOKUP(W7,'(Betriebsstoff- &amp; Anlagendaten)'!$B6:$J21,9,0)*(1-W31/100)</f>
        <v>0</v>
      </c>
      <c r="X36" s="304" t="n">
        <f aca="false">X27*VLOOKUP(X7,'(Betriebsstoff- &amp; Anlagendaten)'!$B6:$J21,9,0)*(1-X31/100)</f>
        <v>0</v>
      </c>
      <c r="Y36" s="304" t="n">
        <f aca="false">Y27*VLOOKUP(Y7,'(Betriebsstoff- &amp; Anlagendaten)'!$B6:$J21,9,0)*(1-Y31/100)</f>
        <v>0</v>
      </c>
      <c r="Z36" s="304" t="n">
        <f aca="false">Z27*VLOOKUP(Z7,'(Betriebsstoff- &amp; Anlagendaten)'!$B6:$J21,9,0)*(1-Z31/100)</f>
        <v>0</v>
      </c>
      <c r="AA36" s="333"/>
      <c r="AB36" s="254" t="n">
        <f aca="false">SUM(W36:Z36)</f>
        <v>0</v>
      </c>
      <c r="AC36" s="296"/>
      <c r="AD36" s="333"/>
      <c r="AE36" s="304" t="n">
        <f aca="false">AE27*VLOOKUP(AE7,'(Betriebsstoff- &amp; Anlagendaten)'!$B6:$J21,9,0)*(1-AE31/100)</f>
        <v>0</v>
      </c>
      <c r="AF36" s="304" t="n">
        <f aca="false">AF27*VLOOKUP(AF7,'(Betriebsstoff- &amp; Anlagendaten)'!$B6:$J21,9,0)*(1-AF31/100)</f>
        <v>0</v>
      </c>
      <c r="AG36" s="304" t="n">
        <f aca="false">AG27*VLOOKUP(AG7,'(Betriebsstoff- &amp; Anlagendaten)'!$B6:$J21,9,0)*(1-AG31/100)</f>
        <v>0</v>
      </c>
      <c r="AH36" s="304" t="n">
        <f aca="false">AH27*VLOOKUP(AH7,'(Betriebsstoff- &amp; Anlagendaten)'!$B6:$J21,9,0)*(1-AH31/100)</f>
        <v>0</v>
      </c>
      <c r="AI36" s="333"/>
      <c r="AJ36" s="254" t="n">
        <f aca="false">SUM(AE36:AH36)</f>
        <v>0</v>
      </c>
      <c r="AK36" s="345"/>
      <c r="AL36" s="346" t="n">
        <f aca="false">AL35*AL28</f>
        <v>0</v>
      </c>
      <c r="AM36" s="347" t="n">
        <f aca="false">AM27*AM35</f>
        <v>0</v>
      </c>
      <c r="AN36" s="347" t="n">
        <f aca="false">AN27*AN35</f>
        <v>0</v>
      </c>
      <c r="AO36" s="347" t="n">
        <f aca="false">AO27*AO35</f>
        <v>0</v>
      </c>
      <c r="AP36" s="347" t="n">
        <f aca="false">AP27*AP35</f>
        <v>0</v>
      </c>
      <c r="AQ36" s="347" t="n">
        <f aca="false">AQ27*AQ35</f>
        <v>0</v>
      </c>
      <c r="AR36" s="347" t="n">
        <f aca="false">AR27*AR35</f>
        <v>0</v>
      </c>
      <c r="AS36" s="347" t="n">
        <f aca="false">AS27*AS35</f>
        <v>0</v>
      </c>
      <c r="AT36" s="347" t="n">
        <f aca="false">AT27*AT35</f>
        <v>0</v>
      </c>
      <c r="AU36" s="347" t="n">
        <f aca="false">AU27*AU35</f>
        <v>0</v>
      </c>
      <c r="AV36" s="347" t="n">
        <f aca="false">AV27*AV35</f>
        <v>0</v>
      </c>
      <c r="AW36" s="347" t="n">
        <f aca="false">AW27*AW35</f>
        <v>0</v>
      </c>
      <c r="AX36" s="347" t="n">
        <f aca="false">AX27*AX35</f>
        <v>0</v>
      </c>
      <c r="AY36" s="347" t="n">
        <f aca="false">AY27*AY35</f>
        <v>0</v>
      </c>
      <c r="AZ36" s="347" t="n">
        <f aca="false">AZ27*AZ35</f>
        <v>0</v>
      </c>
      <c r="BA36" s="347" t="n">
        <f aca="false">BA27*BA35</f>
        <v>0</v>
      </c>
      <c r="BB36" s="347" t="e">
        <f aca="false">BB27*BB35</f>
        <v>#DIV/0!</v>
      </c>
      <c r="BC36" s="347" t="e">
        <f aca="false">BC27*BC35</f>
        <v>#DIV/0!</v>
      </c>
    </row>
    <row r="37" s="322" customFormat="true" ht="18" hidden="false" customHeight="true" outlineLevel="0" collapsed="false">
      <c r="A37" s="318"/>
      <c r="B37" s="319" t="s">
        <v>163</v>
      </c>
      <c r="C37" s="348" t="s">
        <v>110</v>
      </c>
      <c r="D37" s="302"/>
      <c r="E37" s="320"/>
      <c r="F37" s="321" t="n">
        <f aca="false">F205*(1-F31/100)</f>
        <v>0</v>
      </c>
      <c r="G37" s="321" t="n">
        <f aca="false">G205*(1-G31/100)</f>
        <v>0</v>
      </c>
      <c r="H37" s="321" t="n">
        <f aca="false">H205*(1-H31/100)</f>
        <v>0</v>
      </c>
      <c r="I37" s="321" t="n">
        <f aca="false">I205*(1-I31/100)</f>
        <v>0</v>
      </c>
      <c r="J37" s="303"/>
      <c r="K37" s="321" t="n">
        <f aca="false">SUM(F37:I37)</f>
        <v>0</v>
      </c>
      <c r="L37" s="303"/>
      <c r="M37" s="303"/>
      <c r="N37" s="321" t="n">
        <f aca="false">N205*(1-N31/100)</f>
        <v>0</v>
      </c>
      <c r="O37" s="321" t="n">
        <f aca="false">O205*(1-O31/100)</f>
        <v>0</v>
      </c>
      <c r="P37" s="321" t="n">
        <f aca="false">P205*(1-P31/100)</f>
        <v>0</v>
      </c>
      <c r="Q37" s="321" t="n">
        <f aca="false">Q205*(1-Q31/100)</f>
        <v>0</v>
      </c>
      <c r="R37" s="303"/>
      <c r="S37" s="321" t="n">
        <f aca="false">SUM(N37:Q37)</f>
        <v>0</v>
      </c>
      <c r="T37" s="303"/>
      <c r="U37" s="302"/>
      <c r="V37" s="320"/>
      <c r="W37" s="321" t="n">
        <f aca="false">W205*(1-W31/100)</f>
        <v>0</v>
      </c>
      <c r="X37" s="321" t="n">
        <f aca="false">X205*(1-X31/100)</f>
        <v>0</v>
      </c>
      <c r="Y37" s="321" t="n">
        <f aca="false">Y205*(1-Y31/100)</f>
        <v>0</v>
      </c>
      <c r="Z37" s="321" t="n">
        <f aca="false">Z205*(1-Z31/100)</f>
        <v>0</v>
      </c>
      <c r="AA37" s="303"/>
      <c r="AB37" s="321" t="n">
        <f aca="false">SUM(W37:Z37)</f>
        <v>0</v>
      </c>
      <c r="AC37" s="303"/>
      <c r="AD37" s="303"/>
      <c r="AE37" s="321" t="n">
        <f aca="false">AE205*(1-AE31/100)</f>
        <v>0</v>
      </c>
      <c r="AF37" s="321" t="n">
        <f aca="false">AF205*(1-AF31/100)</f>
        <v>0</v>
      </c>
      <c r="AG37" s="321" t="n">
        <f aca="false">AG205*(1-AG31/100)</f>
        <v>0</v>
      </c>
      <c r="AH37" s="321" t="n">
        <f aca="false">AH205*(1-AH31/100)</f>
        <v>0</v>
      </c>
      <c r="AI37" s="303"/>
      <c r="AJ37" s="321" t="n">
        <f aca="false">SUM(AE37:AH37)</f>
        <v>0</v>
      </c>
      <c r="AK37" s="303"/>
      <c r="AL37" s="349" t="n">
        <f aca="false">AL205</f>
        <v>0</v>
      </c>
      <c r="AM37" s="350" t="n">
        <f aca="false">AM205</f>
        <v>0</v>
      </c>
      <c r="AN37" s="350" t="n">
        <f aca="false">AN205</f>
        <v>0</v>
      </c>
      <c r="AO37" s="350" t="n">
        <f aca="false">AO205</f>
        <v>0</v>
      </c>
      <c r="AP37" s="350" t="n">
        <f aca="false">AP205</f>
        <v>0</v>
      </c>
      <c r="AQ37" s="350" t="n">
        <f aca="false">AQ205</f>
        <v>0</v>
      </c>
      <c r="AR37" s="350" t="n">
        <f aca="false">AR205</f>
        <v>0</v>
      </c>
      <c r="AS37" s="350" t="n">
        <f aca="false">AS205</f>
        <v>0</v>
      </c>
      <c r="AT37" s="350" t="n">
        <f aca="false">AT205</f>
        <v>0</v>
      </c>
      <c r="AU37" s="350" t="n">
        <f aca="false">AU205</f>
        <v>0</v>
      </c>
      <c r="AV37" s="350" t="n">
        <f aca="false">AV205</f>
        <v>0</v>
      </c>
      <c r="AW37" s="350" t="n">
        <f aca="false">AW205</f>
        <v>0</v>
      </c>
      <c r="AX37" s="350" t="n">
        <f aca="false">AX205</f>
        <v>0</v>
      </c>
      <c r="AY37" s="350" t="n">
        <f aca="false">AY205</f>
        <v>0</v>
      </c>
      <c r="AZ37" s="350" t="n">
        <f aca="false">AZ205</f>
        <v>0</v>
      </c>
      <c r="BA37" s="350" t="n">
        <f aca="false">BA205</f>
        <v>0</v>
      </c>
      <c r="BB37" s="350" t="e">
        <f aca="false">BB205</f>
        <v>#DIV/0!</v>
      </c>
      <c r="BC37" s="350" t="e">
        <f aca="false">BC205</f>
        <v>#DIV/0!</v>
      </c>
      <c r="AMG37" s="0"/>
      <c r="AMH37" s="0"/>
      <c r="AMI37" s="0"/>
      <c r="AMJ37" s="0"/>
    </row>
    <row r="38" s="286" customFormat="true" ht="18" hidden="false" customHeight="true" outlineLevel="0" collapsed="false">
      <c r="A38" s="280"/>
      <c r="B38" s="351" t="s">
        <v>164</v>
      </c>
      <c r="C38" s="336" t="s">
        <v>165</v>
      </c>
      <c r="D38" s="302"/>
      <c r="E38" s="338"/>
      <c r="F38" s="352" t="e">
        <f aca="false">F32/F27*100</f>
        <v>#DIV/0!</v>
      </c>
      <c r="G38" s="352" t="e">
        <f aca="false">G32/G27*100</f>
        <v>#DIV/0!</v>
      </c>
      <c r="H38" s="352" t="e">
        <f aca="false">H32/H27*100</f>
        <v>#DIV/0!</v>
      </c>
      <c r="I38" s="352" t="e">
        <f aca="false">I32/I27*100</f>
        <v>#DIV/0!</v>
      </c>
      <c r="J38" s="353"/>
      <c r="K38" s="353"/>
      <c r="L38" s="353"/>
      <c r="M38" s="353"/>
      <c r="N38" s="354" t="e">
        <f aca="false">N32/N27*100</f>
        <v>#DIV/0!</v>
      </c>
      <c r="O38" s="354" t="e">
        <f aca="false">O32/O27*100</f>
        <v>#DIV/0!</v>
      </c>
      <c r="P38" s="354" t="e">
        <f aca="false">P32/P27*100</f>
        <v>#DIV/0!</v>
      </c>
      <c r="Q38" s="354" t="e">
        <f aca="false">Q32/Q27*100</f>
        <v>#DIV/0!</v>
      </c>
      <c r="R38" s="355"/>
      <c r="S38" s="356"/>
      <c r="T38" s="303"/>
      <c r="U38" s="302"/>
      <c r="V38" s="338"/>
      <c r="W38" s="352" t="e">
        <f aca="false">W32/W27*100</f>
        <v>#DIV/0!</v>
      </c>
      <c r="X38" s="353" t="e">
        <f aca="false">X32/X27*100</f>
        <v>#DIV/0!</v>
      </c>
      <c r="Y38" s="353" t="e">
        <f aca="false">Y32/Y27*100</f>
        <v>#DIV/0!</v>
      </c>
      <c r="Z38" s="353" t="e">
        <f aca="false">Z32/Z27*100</f>
        <v>#DIV/0!</v>
      </c>
      <c r="AA38" s="353"/>
      <c r="AB38" s="353"/>
      <c r="AC38" s="353"/>
      <c r="AD38" s="353"/>
      <c r="AE38" s="354" t="e">
        <f aca="false">AE32/AE27*100</f>
        <v>#DIV/0!</v>
      </c>
      <c r="AF38" s="354" t="e">
        <f aca="false">AF32/AF27*100</f>
        <v>#DIV/0!</v>
      </c>
      <c r="AG38" s="354" t="e">
        <f aca="false">AG32/AG27*100</f>
        <v>#DIV/0!</v>
      </c>
      <c r="AH38" s="354" t="e">
        <f aca="false">AH32/AH27*100</f>
        <v>#DIV/0!</v>
      </c>
      <c r="AI38" s="355"/>
      <c r="AJ38" s="356"/>
      <c r="AK38" s="355"/>
      <c r="AL38" s="357" t="e">
        <f aca="false">AL32/AL27*100</f>
        <v>#DIV/0!</v>
      </c>
      <c r="AM38" s="358" t="e">
        <f aca="false">AM32/AM27*100</f>
        <v>#DIV/0!</v>
      </c>
      <c r="AN38" s="358" t="e">
        <f aca="false">AN32/AN27*100</f>
        <v>#DIV/0!</v>
      </c>
      <c r="AO38" s="358" t="e">
        <f aca="false">AO32/AO27*100</f>
        <v>#DIV/0!</v>
      </c>
      <c r="AP38" s="358" t="e">
        <f aca="false">AP32/AP27*100</f>
        <v>#DIV/0!</v>
      </c>
      <c r="AQ38" s="358" t="e">
        <f aca="false">AQ32/AQ27*100</f>
        <v>#DIV/0!</v>
      </c>
      <c r="AR38" s="358" t="e">
        <f aca="false">AR32/AR27*100</f>
        <v>#DIV/0!</v>
      </c>
      <c r="AS38" s="358" t="e">
        <f aca="false">AS32/AS27*100</f>
        <v>#DIV/0!</v>
      </c>
      <c r="AT38" s="358" t="e">
        <f aca="false">AT32/AT27*100</f>
        <v>#DIV/0!</v>
      </c>
      <c r="AU38" s="358" t="e">
        <f aca="false">AU32/AU27*100</f>
        <v>#DIV/0!</v>
      </c>
      <c r="AV38" s="358" t="e">
        <f aca="false">AV32/AV27*100</f>
        <v>#DIV/0!</v>
      </c>
      <c r="AW38" s="358" t="e">
        <f aca="false">AW32/AW27*100</f>
        <v>#DIV/0!</v>
      </c>
      <c r="AX38" s="358" t="e">
        <f aca="false">AX32/AX27*100</f>
        <v>#DIV/0!</v>
      </c>
      <c r="AY38" s="358" t="e">
        <f aca="false">AY32/AY27*100</f>
        <v>#DIV/0!</v>
      </c>
      <c r="AZ38" s="358" t="e">
        <f aca="false">AZ32/AZ27*100</f>
        <v>#DIV/0!</v>
      </c>
      <c r="BA38" s="358" t="e">
        <f aca="false">BA32/BA27*100</f>
        <v>#DIV/0!</v>
      </c>
      <c r="BB38" s="358" t="e">
        <f aca="false">BB32/BB27*100</f>
        <v>#N/A</v>
      </c>
      <c r="BC38" s="358" t="e">
        <f aca="false">BC32/BC27*100</f>
        <v>#N/A</v>
      </c>
      <c r="AMG38" s="0"/>
      <c r="AMH38" s="0"/>
      <c r="AMI38" s="0"/>
      <c r="AMJ38" s="0"/>
    </row>
    <row r="39" s="322" customFormat="true" ht="18" hidden="false" customHeight="true" outlineLevel="0" collapsed="false">
      <c r="A39" s="318"/>
      <c r="B39" s="359" t="s">
        <v>166</v>
      </c>
      <c r="C39" s="348" t="s">
        <v>110</v>
      </c>
      <c r="D39" s="302"/>
      <c r="E39" s="320"/>
      <c r="F39" s="360" t="n">
        <f aca="false">VLOOKUP(F6,'(Betriebsstoff- &amp; Anlagendaten)'!$B50:$L68,7,0)/100*VLOOKUP(F6,'(Betriebsstoff- &amp; Anlagendaten)'!$B50:$L68,4,0)</f>
        <v>0</v>
      </c>
      <c r="G39" s="360" t="n">
        <f aca="false">VLOOKUP(G6,'(Betriebsstoff- &amp; Anlagendaten)'!$B50:$L68,7,0)/100*VLOOKUP(G6,'(Betriebsstoff- &amp; Anlagendaten)'!$B50:$L68,4,0)</f>
        <v>0</v>
      </c>
      <c r="H39" s="360" t="n">
        <f aca="false">VLOOKUP(H6,'(Betriebsstoff- &amp; Anlagendaten)'!$B50:$L68,7,0)/100*VLOOKUP(H6,'(Betriebsstoff- &amp; Anlagendaten)'!$B50:$L68,4,0)</f>
        <v>0</v>
      </c>
      <c r="I39" s="360" t="n">
        <f aca="false">VLOOKUP(I6,'(Betriebsstoff- &amp; Anlagendaten)'!$B50:$L68,7,0)/100*VLOOKUP(I6,'(Betriebsstoff- &amp; Anlagendaten)'!$B50:$L68,4,0)</f>
        <v>0</v>
      </c>
      <c r="J39" s="361"/>
      <c r="K39" s="360" t="n">
        <f aca="false">SUM(F39:I39)</f>
        <v>0</v>
      </c>
      <c r="L39" s="361"/>
      <c r="M39" s="361"/>
      <c r="N39" s="360" t="n">
        <f aca="false">VLOOKUP(N$6,'(Betriebsstoff- &amp; Anlagendaten)'!$B$50:$L$68,7,0)/100*VLOOKUP(N$6,'(Betriebsstoff- &amp; Anlagendaten)'!$B$50:$L$68,4,0)</f>
        <v>0</v>
      </c>
      <c r="O39" s="360" t="n">
        <f aca="false">VLOOKUP(O$6,'(Betriebsstoff- &amp; Anlagendaten)'!$B$50:$L$68,7,0)/100*VLOOKUP(O$6,'(Betriebsstoff- &amp; Anlagendaten)'!$B$50:$L$68,4,0)</f>
        <v>0</v>
      </c>
      <c r="P39" s="360" t="n">
        <f aca="false">VLOOKUP(P$6,'(Betriebsstoff- &amp; Anlagendaten)'!$B$50:$L$68,7,0)/100*VLOOKUP(P$6,'(Betriebsstoff- &amp; Anlagendaten)'!$B$50:$L$68,4,0)</f>
        <v>0</v>
      </c>
      <c r="Q39" s="360" t="n">
        <f aca="false">VLOOKUP(Q$6,'(Betriebsstoff- &amp; Anlagendaten)'!$B$50:$L$68,7,0)/100*VLOOKUP(Q$6,'(Betriebsstoff- &amp; Anlagendaten)'!$B$50:$L$68,4,0)</f>
        <v>0</v>
      </c>
      <c r="R39" s="361"/>
      <c r="S39" s="360" t="n">
        <f aca="false">SUM(N39:Q39)</f>
        <v>0</v>
      </c>
      <c r="T39" s="303"/>
      <c r="U39" s="302"/>
      <c r="V39" s="320"/>
      <c r="W39" s="360" t="n">
        <f aca="false">IF(W14&lt;&gt;0,W14, VLOOKUP(W6,'(Betriebsstoff- &amp; Anlagendaten)'!$B50:$L68,7,0)/100*VLOOKUP(W6,'(Betriebsstoff- &amp; Anlagendaten)'!$B50:$L68,4,0))</f>
        <v>0</v>
      </c>
      <c r="X39" s="360" t="n">
        <f aca="false">IF(X14&lt;&gt;0,X14, VLOOKUP(X6,'(Betriebsstoff- &amp; Anlagendaten)'!$B50:$L68,7,0)/100*VLOOKUP(X6,'(Betriebsstoff- &amp; Anlagendaten)'!$B50:$L68,4,0))</f>
        <v>0</v>
      </c>
      <c r="Y39" s="360" t="n">
        <f aca="false">IF(Y14&lt;&gt;0,Y14, VLOOKUP(Y6,'(Betriebsstoff- &amp; Anlagendaten)'!$B50:$L68,7,0)/100*VLOOKUP(Y6,'(Betriebsstoff- &amp; Anlagendaten)'!$B50:$L68,4,0))</f>
        <v>0</v>
      </c>
      <c r="Z39" s="360" t="n">
        <f aca="false">IF(Z14&lt;&gt;0,Z14, VLOOKUP(Z6,'(Betriebsstoff- &amp; Anlagendaten)'!$B50:$L68,7,0)/100*VLOOKUP(Z6,'(Betriebsstoff- &amp; Anlagendaten)'!$B50:$L68,4,0))</f>
        <v>0</v>
      </c>
      <c r="AA39" s="361"/>
      <c r="AB39" s="360" t="n">
        <f aca="false">SUM(W39:Z39)</f>
        <v>0</v>
      </c>
      <c r="AC39" s="361"/>
      <c r="AD39" s="361"/>
      <c r="AE39" s="360" t="n">
        <f aca="false">VLOOKUP(AE$6,'(Betriebsstoff- &amp; Anlagendaten)'!$B$50:$L$68,7,0)/100*VLOOKUP(AE$6,'(Betriebsstoff- &amp; Anlagendaten)'!$B$50:$L$68,4,0)</f>
        <v>0</v>
      </c>
      <c r="AF39" s="360" t="n">
        <f aca="false">VLOOKUP(AF$6,'(Betriebsstoff- &amp; Anlagendaten)'!$B$50:$L$68,7,0)/100*VLOOKUP(AF$6,'(Betriebsstoff- &amp; Anlagendaten)'!$B$50:$L$68,4,0)</f>
        <v>0</v>
      </c>
      <c r="AG39" s="360" t="n">
        <f aca="false">VLOOKUP(AG$6,'(Betriebsstoff- &amp; Anlagendaten)'!$B$50:$L$68,7,0)/100*VLOOKUP(AG$6,'(Betriebsstoff- &amp; Anlagendaten)'!$B$50:$L$68,4,0)</f>
        <v>0</v>
      </c>
      <c r="AH39" s="360" t="n">
        <f aca="false">VLOOKUP(AH$6,'(Betriebsstoff- &amp; Anlagendaten)'!$B$50:$L$68,7,0)/100*VLOOKUP(AH$6,'(Betriebsstoff- &amp; Anlagendaten)'!$B$50:$L$68,4,0)</f>
        <v>0</v>
      </c>
      <c r="AI39" s="361"/>
      <c r="AJ39" s="360" t="n">
        <f aca="false">SUM(AE39:AH39)</f>
        <v>0</v>
      </c>
      <c r="AK39" s="361"/>
      <c r="AL39" s="362" t="n">
        <v>0</v>
      </c>
      <c r="AM39" s="363" t="n">
        <f aca="false">VLOOKUP(AM$6,'(Betriebsstoff- &amp; Anlagendaten)'!$B$50:$L$68,7,0)/100*AM43</f>
        <v>45.75</v>
      </c>
      <c r="AN39" s="363" t="n">
        <f aca="false">VLOOKUP(AN$6,'(Betriebsstoff- &amp; Anlagendaten)'!$B$50:$L$68,7,0)/100*AN43</f>
        <v>142.5</v>
      </c>
      <c r="AO39" s="363" t="n">
        <f aca="false">VLOOKUP(AO$6,'(Betriebsstoff- &amp; Anlagendaten)'!$B$50:$L$68,7,0)/100*AO43</f>
        <v>52.5</v>
      </c>
      <c r="AP39" s="363" t="n">
        <f aca="false">VLOOKUP(AP$6,'(Betriebsstoff- &amp; Anlagendaten)'!$B$50:$L$68,7,0)/100*AP43</f>
        <v>950</v>
      </c>
      <c r="AQ39" s="363" t="n">
        <f aca="false">VLOOKUP(AQ$6,'(Betriebsstoff- &amp; Anlagendaten)'!$B$50:$L$68,7,0)/100*AQ43</f>
        <v>75</v>
      </c>
      <c r="AR39" s="363" t="n">
        <f aca="false">VLOOKUP(AR$6,'(Betriebsstoff- &amp; Anlagendaten)'!$B$50:$L$68,7,0)/100*AR43</f>
        <v>600</v>
      </c>
      <c r="AS39" s="363" t="n">
        <f aca="false">VLOOKUP(AS$6,'(Betriebsstoff- &amp; Anlagendaten)'!$B$50:$L$68,7,0)/100*AS43</f>
        <v>450</v>
      </c>
      <c r="AT39" s="363" t="n">
        <f aca="false">VLOOKUP(AT$6,'(Betriebsstoff- &amp; Anlagendaten)'!$B$50:$L$68,7,0)/100*AT43</f>
        <v>705</v>
      </c>
      <c r="AU39" s="363" t="n">
        <f aca="false">VLOOKUP(AU$6,'(Betriebsstoff- &amp; Anlagendaten)'!$B$50:$L$68,7,0)/100*AU43</f>
        <v>130</v>
      </c>
      <c r="AV39" s="363" t="n">
        <f aca="false">VLOOKUP(AV$6,'(Betriebsstoff- &amp; Anlagendaten)'!$B$50:$L$68,7,0)/100*AV43</f>
        <v>210</v>
      </c>
      <c r="AW39" s="363" t="n">
        <f aca="false">VLOOKUP(AW$6,'(Betriebsstoff- &amp; Anlagendaten)'!$B$50:$L$68,7,0)/100*AW43</f>
        <v>285</v>
      </c>
      <c r="AX39" s="363" t="n">
        <f aca="false">VLOOKUP(AX$6,'(Betriebsstoff- &amp; Anlagendaten)'!$B$50:$L$68,7,0)/100*AX43</f>
        <v>360</v>
      </c>
      <c r="AY39" s="363" t="n">
        <f aca="false">VLOOKUP(AY$6,'(Betriebsstoff- &amp; Anlagendaten)'!$B$50:$L$68,7,0)/100*AY43</f>
        <v>435</v>
      </c>
      <c r="AZ39" s="363" t="n">
        <f aca="false">VLOOKUP(AZ$6,'(Betriebsstoff- &amp; Anlagendaten)'!$B$50:$L$68,7,0)/100*AZ43</f>
        <v>45</v>
      </c>
      <c r="BA39" s="363" t="n">
        <f aca="false">VLOOKUP(BA$6,'(Betriebsstoff- &amp; Anlagendaten)'!$B$50:$L$68,7,0)/100*BA43</f>
        <v>600</v>
      </c>
      <c r="BB39" s="363" t="n">
        <f aca="false">VLOOKUP(BB$6,'(Betriebsstoff- &amp; Anlagendaten)'!$B$50:$L$68,7,0)/100*BB43</f>
        <v>0</v>
      </c>
      <c r="BC39" s="363" t="n">
        <f aca="false">VLOOKUP(BC$6,'(Betriebsstoff- &amp; Anlagendaten)'!$B$50:$L$68,7,0)/100*BC43</f>
        <v>0</v>
      </c>
      <c r="AMG39" s="0"/>
      <c r="AMH39" s="0"/>
      <c r="AMI39" s="0"/>
      <c r="AMJ39" s="0"/>
    </row>
    <row r="40" s="322" customFormat="true" ht="18" hidden="false" customHeight="true" outlineLevel="0" collapsed="false">
      <c r="A40" s="318"/>
      <c r="B40" s="364" t="s">
        <v>69</v>
      </c>
      <c r="C40" s="348" t="s">
        <v>110</v>
      </c>
      <c r="D40" s="302"/>
      <c r="E40" s="320"/>
      <c r="F40" s="360" t="n">
        <f aca="false">VLOOKUP(F6,'(Betriebsstoff- &amp; Anlagendaten)'!$B50:$L68,6,0)/100*VLOOKUP(F6,'(Betriebsstoff- &amp; Anlagendaten)'!$B50:$L68,4,0)</f>
        <v>0</v>
      </c>
      <c r="G40" s="360" t="n">
        <f aca="false">VLOOKUP(G6,'(Betriebsstoff- &amp; Anlagendaten)'!$B50:$L68,6,0)/100*VLOOKUP(G6,'(Betriebsstoff- &amp; Anlagendaten)'!$B50:$L68,4,0)</f>
        <v>0</v>
      </c>
      <c r="H40" s="360" t="n">
        <f aca="false">VLOOKUP(H6,'(Betriebsstoff- &amp; Anlagendaten)'!$B50:$L68,6,0)/100*VLOOKUP(H6,'(Betriebsstoff- &amp; Anlagendaten)'!$B50:$L68,4,0)</f>
        <v>0</v>
      </c>
      <c r="I40" s="360" t="n">
        <f aca="false">VLOOKUP(I6,'(Betriebsstoff- &amp; Anlagendaten)'!$B50:$L68,6,0)/100*VLOOKUP(I6,'(Betriebsstoff- &amp; Anlagendaten)'!$B50:$L68,4,0)</f>
        <v>0</v>
      </c>
      <c r="J40" s="361"/>
      <c r="K40" s="360" t="n">
        <f aca="false">SUM(F40:I40)</f>
        <v>0</v>
      </c>
      <c r="L40" s="361"/>
      <c r="M40" s="361"/>
      <c r="N40" s="360" t="n">
        <f aca="false">VLOOKUP(N$6,'(Betriebsstoff- &amp; Anlagendaten)'!$B$50:$L$68,6,0)/100*N43</f>
        <v>0</v>
      </c>
      <c r="O40" s="360" t="n">
        <f aca="false">VLOOKUP(O$6,'(Betriebsstoff- &amp; Anlagendaten)'!$B$50:$L$68,6,0)/100*O43</f>
        <v>0</v>
      </c>
      <c r="P40" s="360" t="n">
        <f aca="false">VLOOKUP(P$6,'(Betriebsstoff- &amp; Anlagendaten)'!$B$50:$L$68,6,0)/100*P43</f>
        <v>0</v>
      </c>
      <c r="Q40" s="360" t="n">
        <f aca="false">VLOOKUP(Q$6,'(Betriebsstoff- &amp; Anlagendaten)'!$B$50:$L$68,6,0)/100*Q43</f>
        <v>0</v>
      </c>
      <c r="R40" s="361"/>
      <c r="S40" s="360" t="n">
        <f aca="false">SUM(N40:Q40)</f>
        <v>0</v>
      </c>
      <c r="T40" s="303"/>
      <c r="U40" s="302"/>
      <c r="V40" s="320"/>
      <c r="W40" s="360" t="n">
        <f aca="false">IF(W15&lt;&gt;0,W15, VLOOKUP(W6,'(Betriebsstoff- &amp; Anlagendaten)'!$B50:$L68,6,0)/100*VLOOKUP(W6,'(Betriebsstoff- &amp; Anlagendaten)'!$B50:$L68,4,0))</f>
        <v>0</v>
      </c>
      <c r="X40" s="360" t="n">
        <f aca="false">IF(X15&lt;&gt;0,X15, VLOOKUP(X6,'(Betriebsstoff- &amp; Anlagendaten)'!$B50:$L68,6,0)/100*VLOOKUP(X6,'(Betriebsstoff- &amp; Anlagendaten)'!$B50:$L68,4,0))</f>
        <v>0</v>
      </c>
      <c r="Y40" s="360" t="n">
        <f aca="false">IF(Y15&lt;&gt;0,Y15, VLOOKUP(Y6,'(Betriebsstoff- &amp; Anlagendaten)'!$B50:$L68,6,0)/100*VLOOKUP(Y6,'(Betriebsstoff- &amp; Anlagendaten)'!$B50:$L68,4,0))</f>
        <v>0</v>
      </c>
      <c r="Z40" s="360" t="n">
        <f aca="false">IF(Z15&lt;&gt;0,Z15, VLOOKUP(Z6,'(Betriebsstoff- &amp; Anlagendaten)'!$B50:$L68,6,0)/100*VLOOKUP(Z6,'(Betriebsstoff- &amp; Anlagendaten)'!$B50:$L68,4,0))</f>
        <v>0</v>
      </c>
      <c r="AA40" s="361"/>
      <c r="AB40" s="360" t="n">
        <f aca="false">SUM(W40:Z40)</f>
        <v>0</v>
      </c>
      <c r="AC40" s="361"/>
      <c r="AD40" s="361"/>
      <c r="AE40" s="360" t="n">
        <f aca="false">VLOOKUP(AE$6,'(Betriebsstoff- &amp; Anlagendaten)'!$B$50:$L$68,6,0)/100*AE43</f>
        <v>0</v>
      </c>
      <c r="AF40" s="360" t="n">
        <f aca="false">VLOOKUP(AF$6,'(Betriebsstoff- &amp; Anlagendaten)'!$B$50:$L$68,6,0)/100*AF43</f>
        <v>0</v>
      </c>
      <c r="AG40" s="360" t="n">
        <f aca="false">VLOOKUP(AG$6,'(Betriebsstoff- &amp; Anlagendaten)'!$B$50:$L$68,6,0)/100*AG43</f>
        <v>0</v>
      </c>
      <c r="AH40" s="360" t="n">
        <f aca="false">VLOOKUP(AH$6,'(Betriebsstoff- &amp; Anlagendaten)'!$B$50:$L$68,6,0)/100*AH43</f>
        <v>0</v>
      </c>
      <c r="AI40" s="361"/>
      <c r="AJ40" s="360" t="n">
        <f aca="false">SUM(AE40:AH40)</f>
        <v>0</v>
      </c>
      <c r="AK40" s="361"/>
      <c r="AL40" s="362" t="n">
        <v>0</v>
      </c>
      <c r="AM40" s="363" t="n">
        <f aca="false">VLOOKUP(AM$6,'(Betriebsstoff- &amp; Anlagendaten)'!$B$50:$L$68,6,0)/100*AM43</f>
        <v>45.75</v>
      </c>
      <c r="AN40" s="363" t="n">
        <f aca="false">VLOOKUP(AN$6,'(Betriebsstoff- &amp; Anlagendaten)'!$B$50:$L$68,6,0)/100*AN43</f>
        <v>142.5</v>
      </c>
      <c r="AO40" s="363" t="n">
        <f aca="false">VLOOKUP(AO$6,'(Betriebsstoff- &amp; Anlagendaten)'!$B$50:$L$68,6,0)/100*AO43</f>
        <v>35</v>
      </c>
      <c r="AP40" s="363" t="n">
        <f aca="false">VLOOKUP(AP$6,'(Betriebsstoff- &amp; Anlagendaten)'!$B$50:$L$68,6,0)/100*AP43</f>
        <v>190</v>
      </c>
      <c r="AQ40" s="363" t="n">
        <f aca="false">VLOOKUP(AQ$6,'(Betriebsstoff- &amp; Anlagendaten)'!$B$50:$L$68,6,0)/100*AQ43</f>
        <v>100</v>
      </c>
      <c r="AR40" s="363" t="n">
        <f aca="false">VLOOKUP(AR$6,'(Betriebsstoff- &amp; Anlagendaten)'!$B$50:$L$68,6,0)/100*AR43</f>
        <v>600</v>
      </c>
      <c r="AS40" s="363" t="n">
        <f aca="false">VLOOKUP(AS$6,'(Betriebsstoff- &amp; Anlagendaten)'!$B$50:$L$68,6,0)/100*AS43</f>
        <v>450</v>
      </c>
      <c r="AT40" s="363" t="n">
        <f aca="false">VLOOKUP(AT$6,'(Betriebsstoff- &amp; Anlagendaten)'!$B$50:$L$68,6,0)/100*AT43</f>
        <v>705</v>
      </c>
      <c r="AU40" s="363" t="n">
        <f aca="false">VLOOKUP(AU$6,'(Betriebsstoff- &amp; Anlagendaten)'!$B$50:$L$68,6,0)/100*AU43</f>
        <v>65</v>
      </c>
      <c r="AV40" s="363" t="n">
        <f aca="false">VLOOKUP(AV$6,'(Betriebsstoff- &amp; Anlagendaten)'!$B$50:$L$68,6,0)/100*AV43</f>
        <v>140</v>
      </c>
      <c r="AW40" s="363" t="n">
        <f aca="false">VLOOKUP(AW$6,'(Betriebsstoff- &amp; Anlagendaten)'!$B$50:$L$68,6,0)/100*AW43</f>
        <v>190</v>
      </c>
      <c r="AX40" s="363" t="n">
        <f aca="false">VLOOKUP(AX$6,'(Betriebsstoff- &amp; Anlagendaten)'!$B$50:$L$68,6,0)/100*AX43</f>
        <v>240</v>
      </c>
      <c r="AY40" s="363" t="n">
        <f aca="false">VLOOKUP(AY$6,'(Betriebsstoff- &amp; Anlagendaten)'!$B$50:$L$68,6,0)/100*AY43</f>
        <v>290</v>
      </c>
      <c r="AZ40" s="363" t="n">
        <f aca="false">VLOOKUP(AZ$6,'(Betriebsstoff- &amp; Anlagendaten)'!$B$50:$L$68,6,0)/100*AZ43</f>
        <v>22.5</v>
      </c>
      <c r="BA40" s="363" t="n">
        <f aca="false">VLOOKUP(BA$6,'(Betriebsstoff- &amp; Anlagendaten)'!$B$50:$L$68,6,0)/100*BA43</f>
        <v>600</v>
      </c>
      <c r="BB40" s="363" t="n">
        <f aca="false">VLOOKUP(BB$6,'(Betriebsstoff- &amp; Anlagendaten)'!$B$50:$L$68,6,0)/100*BB43</f>
        <v>0</v>
      </c>
      <c r="BC40" s="363" t="n">
        <f aca="false">VLOOKUP(BC$6,'(Betriebsstoff- &amp; Anlagendaten)'!$B$50:$L$68,6,0)/100*BC43</f>
        <v>0</v>
      </c>
      <c r="AMG40" s="0"/>
      <c r="AMH40" s="0"/>
      <c r="AMI40" s="0"/>
      <c r="AMJ40" s="0"/>
    </row>
    <row r="41" s="322" customFormat="true" ht="18" hidden="false" customHeight="true" outlineLevel="0" collapsed="false">
      <c r="A41" s="318"/>
      <c r="B41" s="365" t="s">
        <v>167</v>
      </c>
      <c r="C41" s="366" t="s">
        <v>110</v>
      </c>
      <c r="D41" s="302"/>
      <c r="E41" s="367"/>
      <c r="F41" s="360" t="n">
        <f aca="false">VLOOKUP(F6,'(Betriebsstoff- &amp; Anlagendaten)'!$B50:$L68,9,0)</f>
        <v>0</v>
      </c>
      <c r="G41" s="360" t="n">
        <f aca="false">VLOOKUP(G6,'(Betriebsstoff- &amp; Anlagendaten)'!$B50:$L68,9,0)</f>
        <v>0</v>
      </c>
      <c r="H41" s="360" t="n">
        <f aca="false">VLOOKUP(H6,'(Betriebsstoff- &amp; Anlagendaten)'!$B50:$L68,9,0)</f>
        <v>0</v>
      </c>
      <c r="I41" s="360" t="n">
        <f aca="false">VLOOKUP(I6,'(Betriebsstoff- &amp; Anlagendaten)'!$B50:$L68,9,0)</f>
        <v>0</v>
      </c>
      <c r="J41" s="361"/>
      <c r="K41" s="360" t="n">
        <f aca="false">SUM(F41:I41)</f>
        <v>0</v>
      </c>
      <c r="L41" s="361"/>
      <c r="M41" s="361"/>
      <c r="N41" s="360" t="n">
        <f aca="false">VLOOKUP(N$6,'(Betriebsstoff- &amp; Anlagendaten)'!$B$50:$L$68,9,0)</f>
        <v>0</v>
      </c>
      <c r="O41" s="360" t="n">
        <f aca="false">VLOOKUP(O$6,'(Betriebsstoff- &amp; Anlagendaten)'!$B$50:$L$68,9,0)</f>
        <v>0</v>
      </c>
      <c r="P41" s="360" t="n">
        <f aca="false">VLOOKUP(P$6,'(Betriebsstoff- &amp; Anlagendaten)'!$B$50:$L$68,9,0)</f>
        <v>0</v>
      </c>
      <c r="Q41" s="360" t="n">
        <f aca="false">VLOOKUP(Q$6,'(Betriebsstoff- &amp; Anlagendaten)'!$B$50:$L$68,9,0)</f>
        <v>0</v>
      </c>
      <c r="R41" s="361"/>
      <c r="S41" s="360" t="n">
        <f aca="false">SUM(N41:Q41)</f>
        <v>0</v>
      </c>
      <c r="T41" s="303"/>
      <c r="U41" s="302"/>
      <c r="V41" s="367"/>
      <c r="W41" s="360" t="n">
        <f aca="false">IF(W16&lt;&gt;0,W16, VLOOKUP(W6,'(Betriebsstoff- &amp; Anlagendaten)'!$B50:$L68,9,0))</f>
        <v>0</v>
      </c>
      <c r="X41" s="360" t="n">
        <f aca="false">IF(X16&lt;&gt;0,X16, VLOOKUP(X6,'(Betriebsstoff- &amp; Anlagendaten)'!$B50:$L68,9,0))</f>
        <v>0</v>
      </c>
      <c r="Y41" s="360" t="n">
        <f aca="false">IF(Y16&lt;&gt;0,Y16, VLOOKUP(Y6,'(Betriebsstoff- &amp; Anlagendaten)'!$B50:$L68,9,0))</f>
        <v>0</v>
      </c>
      <c r="Z41" s="360" t="n">
        <f aca="false">IF(Z16&lt;&gt;0,Z16, VLOOKUP(Z6,'(Betriebsstoff- &amp; Anlagendaten)'!$B50:$L68,9,0))</f>
        <v>0</v>
      </c>
      <c r="AA41" s="361"/>
      <c r="AB41" s="360" t="n">
        <f aca="false">SUM(W41:Z41)</f>
        <v>0</v>
      </c>
      <c r="AC41" s="361"/>
      <c r="AD41" s="361"/>
      <c r="AE41" s="360" t="n">
        <f aca="false">VLOOKUP(AE$6,'(Betriebsstoff- &amp; Anlagendaten)'!$B$50:$L$68,9,0)</f>
        <v>0</v>
      </c>
      <c r="AF41" s="360" t="n">
        <f aca="false">VLOOKUP(AF$6,'(Betriebsstoff- &amp; Anlagendaten)'!$B$50:$L$68,9,0)</f>
        <v>0</v>
      </c>
      <c r="AG41" s="360" t="n">
        <f aca="false">VLOOKUP(AG$6,'(Betriebsstoff- &amp; Anlagendaten)'!$B$50:$L$68,9,0)</f>
        <v>0</v>
      </c>
      <c r="AH41" s="360" t="n">
        <f aca="false">VLOOKUP(AH$6,'(Betriebsstoff- &amp; Anlagendaten)'!$B$50:$L$68,9,0)</f>
        <v>0</v>
      </c>
      <c r="AI41" s="361"/>
      <c r="AJ41" s="360" t="n">
        <f aca="false">SUM(AE41:AH41)</f>
        <v>0</v>
      </c>
      <c r="AK41" s="361"/>
      <c r="AL41" s="362" t="n">
        <v>0</v>
      </c>
      <c r="AM41" s="363" t="n">
        <f aca="false">VLOOKUP(AM$6,'(Betriebsstoff- &amp; Anlagendaten)'!$B$50:$L$68,9,0)</f>
        <v>120</v>
      </c>
      <c r="AN41" s="363" t="n">
        <f aca="false">VLOOKUP(AN$6,'(Betriebsstoff- &amp; Anlagendaten)'!$B$50:$L$68,9,0)</f>
        <v>150</v>
      </c>
      <c r="AO41" s="363" t="n">
        <f aca="false">VLOOKUP(AO$6,'(Betriebsstoff- &amp; Anlagendaten)'!$B$50:$L$68,9,0)</f>
        <v>120</v>
      </c>
      <c r="AP41" s="363" t="n">
        <f aca="false">VLOOKUP(AP$6,'(Betriebsstoff- &amp; Anlagendaten)'!$B$50:$L$68,9,0)</f>
        <v>150</v>
      </c>
      <c r="AQ41" s="363" t="n">
        <f aca="false">VLOOKUP(AQ$6,'(Betriebsstoff- &amp; Anlagendaten)'!$B$50:$L$68,9,0)</f>
        <v>120</v>
      </c>
      <c r="AR41" s="363" t="n">
        <f aca="false">VLOOKUP(AR$6,'(Betriebsstoff- &amp; Anlagendaten)'!$B$50:$L$68,9,0)</f>
        <v>180</v>
      </c>
      <c r="AS41" s="363" t="n">
        <f aca="false">VLOOKUP(AS$6,'(Betriebsstoff- &amp; Anlagendaten)'!$B$50:$L$68,9,0)</f>
        <v>180</v>
      </c>
      <c r="AT41" s="363" t="n">
        <f aca="false">VLOOKUP(AT$6,'(Betriebsstoff- &amp; Anlagendaten)'!$B$50:$L$68,9,0)</f>
        <v>180</v>
      </c>
      <c r="AU41" s="363" t="n">
        <f aca="false">VLOOKUP(AU$6,'(Betriebsstoff- &amp; Anlagendaten)'!$B$50:$L$68,9,0)</f>
        <v>0</v>
      </c>
      <c r="AV41" s="363" t="n">
        <f aca="false">VLOOKUP(AV$6,'(Betriebsstoff- &amp; Anlagendaten)'!$B$50:$L$68,9,0)</f>
        <v>0</v>
      </c>
      <c r="AW41" s="363" t="n">
        <f aca="false">VLOOKUP(AW$6,'(Betriebsstoff- &amp; Anlagendaten)'!$B$50:$L$68,9,0)</f>
        <v>0</v>
      </c>
      <c r="AX41" s="363" t="n">
        <f aca="false">VLOOKUP(AX$6,'(Betriebsstoff- &amp; Anlagendaten)'!$B$50:$L$68,9,0)</f>
        <v>0</v>
      </c>
      <c r="AY41" s="363" t="n">
        <f aca="false">VLOOKUP(AY$6,'(Betriebsstoff- &amp; Anlagendaten)'!$B$50:$L$68,9,0)</f>
        <v>0</v>
      </c>
      <c r="AZ41" s="363" t="n">
        <f aca="false">VLOOKUP(AZ$6,'(Betriebsstoff- &amp; Anlagendaten)'!$B$50:$L$68,9,0)</f>
        <v>0</v>
      </c>
      <c r="BA41" s="363" t="n">
        <f aca="false">VLOOKUP(BA$6,'(Betriebsstoff- &amp; Anlagendaten)'!$B$50:$L$68,9,0)</f>
        <v>0</v>
      </c>
      <c r="BB41" s="363" t="n">
        <f aca="false">VLOOKUP(BB$6,'(Betriebsstoff- &amp; Anlagendaten)'!$B$50:$L$68,9,0)</f>
        <v>0</v>
      </c>
      <c r="BC41" s="363" t="n">
        <f aca="false">VLOOKUP(BC$6,'(Betriebsstoff- &amp; Anlagendaten)'!$B$50:$L$68,9,0)</f>
        <v>0</v>
      </c>
      <c r="AMG41" s="0"/>
      <c r="AMH41" s="0"/>
      <c r="AMI41" s="0"/>
      <c r="AMJ41" s="0"/>
    </row>
    <row r="42" s="376" customFormat="true" ht="18" hidden="false" customHeight="true" outlineLevel="0" collapsed="false">
      <c r="A42" s="368"/>
      <c r="B42" s="369" t="s">
        <v>168</v>
      </c>
      <c r="C42" s="370" t="s">
        <v>53</v>
      </c>
      <c r="D42" s="302"/>
      <c r="E42" s="338"/>
      <c r="F42" s="371" t="n">
        <f aca="false">F39+F40+F41</f>
        <v>0</v>
      </c>
      <c r="G42" s="371" t="n">
        <f aca="false">G39+G40+G41</f>
        <v>0</v>
      </c>
      <c r="H42" s="371" t="n">
        <f aca="false">H39+H40+H41</f>
        <v>0</v>
      </c>
      <c r="I42" s="371" t="n">
        <f aca="false">I39+I40+I41</f>
        <v>0</v>
      </c>
      <c r="J42" s="338"/>
      <c r="K42" s="372" t="n">
        <f aca="false">SUM(F42:I42)</f>
        <v>0</v>
      </c>
      <c r="L42" s="373"/>
      <c r="M42" s="338"/>
      <c r="N42" s="370" t="n">
        <f aca="false">N39+N40+N41</f>
        <v>0</v>
      </c>
      <c r="O42" s="370" t="n">
        <f aca="false">O39+O40+O41</f>
        <v>0</v>
      </c>
      <c r="P42" s="370" t="n">
        <f aca="false">P39+P40+P41</f>
        <v>0</v>
      </c>
      <c r="Q42" s="370" t="n">
        <f aca="false">Q39+Q40+Q41</f>
        <v>0</v>
      </c>
      <c r="R42" s="338"/>
      <c r="S42" s="370" t="n">
        <f aca="false">SUM(N42:Q42)</f>
        <v>0</v>
      </c>
      <c r="T42" s="303"/>
      <c r="U42" s="302"/>
      <c r="V42" s="338"/>
      <c r="W42" s="371" t="n">
        <f aca="false">W39+W40+W41</f>
        <v>0</v>
      </c>
      <c r="X42" s="371" t="n">
        <f aca="false">X39+X40+X41</f>
        <v>0</v>
      </c>
      <c r="Y42" s="371" t="n">
        <f aca="false">Y39+Y40+Y41</f>
        <v>0</v>
      </c>
      <c r="Z42" s="371" t="n">
        <f aca="false">Z39+Z40+Z41</f>
        <v>0</v>
      </c>
      <c r="AA42" s="338"/>
      <c r="AB42" s="372" t="n">
        <f aca="false">SUM(W42:Z42)</f>
        <v>0</v>
      </c>
      <c r="AC42" s="373"/>
      <c r="AD42" s="338"/>
      <c r="AE42" s="370" t="n">
        <f aca="false">AE39+AE40+AE41</f>
        <v>0</v>
      </c>
      <c r="AF42" s="370" t="n">
        <f aca="false">AF39+AF40+AF41</f>
        <v>0</v>
      </c>
      <c r="AG42" s="370" t="n">
        <f aca="false">AG39+AG40+AG41</f>
        <v>0</v>
      </c>
      <c r="AH42" s="370" t="n">
        <f aca="false">AH39+AH40+AH41</f>
        <v>0</v>
      </c>
      <c r="AI42" s="338"/>
      <c r="AJ42" s="370" t="n">
        <f aca="false">SUM(AE42:AH42)</f>
        <v>0</v>
      </c>
      <c r="AK42" s="338"/>
      <c r="AL42" s="374" t="n">
        <f aca="false">'(Betriebsstoff- &amp; Anlagendaten)'!C84</f>
        <v>400</v>
      </c>
      <c r="AM42" s="375" t="n">
        <f aca="false">AM39+AM40+AM41</f>
        <v>211.5</v>
      </c>
      <c r="AN42" s="375" t="n">
        <f aca="false">AN39+AN40+AN41</f>
        <v>435</v>
      </c>
      <c r="AO42" s="375" t="n">
        <f aca="false">AO39+AO40+AO41</f>
        <v>207.5</v>
      </c>
      <c r="AP42" s="375" t="n">
        <f aca="false">AP39+AP40+AP41</f>
        <v>1290</v>
      </c>
      <c r="AQ42" s="375" t="n">
        <f aca="false">AQ39+AQ40+AQ41</f>
        <v>295</v>
      </c>
      <c r="AR42" s="375" t="n">
        <f aca="false">AR39+AR40+AR41</f>
        <v>1380</v>
      </c>
      <c r="AS42" s="375" t="n">
        <f aca="false">AS39+AS40+AS41</f>
        <v>1080</v>
      </c>
      <c r="AT42" s="375" t="n">
        <f aca="false">AT39+AT40+AT41</f>
        <v>1590</v>
      </c>
      <c r="AU42" s="375" t="n">
        <f aca="false">AU39+AU40+AU41</f>
        <v>195</v>
      </c>
      <c r="AV42" s="375" t="n">
        <f aca="false">AV39+AV40+AV41</f>
        <v>350</v>
      </c>
      <c r="AW42" s="375" t="n">
        <f aca="false">AW39+AW40+AW41</f>
        <v>475</v>
      </c>
      <c r="AX42" s="375" t="n">
        <f aca="false">AX39+AX40+AX41</f>
        <v>600</v>
      </c>
      <c r="AY42" s="375" t="n">
        <f aca="false">AY39+AY40+AY41</f>
        <v>725</v>
      </c>
      <c r="AZ42" s="375" t="n">
        <f aca="false">AZ39+AZ40+AZ41</f>
        <v>67.5</v>
      </c>
      <c r="BA42" s="375" t="n">
        <f aca="false">BA39+BA40+BA41</f>
        <v>1200</v>
      </c>
      <c r="BB42" s="375" t="n">
        <f aca="false">BB39+BB40+BB41</f>
        <v>0</v>
      </c>
      <c r="BC42" s="375" t="n">
        <f aca="false">BC39+BC40+BC41</f>
        <v>0</v>
      </c>
      <c r="AMG42" s="0"/>
      <c r="AMH42" s="0"/>
      <c r="AMI42" s="0"/>
      <c r="AMJ42" s="0"/>
    </row>
    <row r="43" s="286" customFormat="true" ht="18" hidden="false" customHeight="true" outlineLevel="0" collapsed="false">
      <c r="A43" s="280"/>
      <c r="B43" s="369" t="s">
        <v>169</v>
      </c>
      <c r="C43" s="370" t="s">
        <v>53</v>
      </c>
      <c r="D43" s="302"/>
      <c r="E43" s="338"/>
      <c r="F43" s="371" t="n">
        <f aca="false">VLOOKUP(F6,'(Betriebsstoff- &amp; Anlagendaten)'!$B50:$L68,10,0)</f>
        <v>0</v>
      </c>
      <c r="G43" s="371" t="n">
        <f aca="false">VLOOKUP(G6,'(Betriebsstoff- &amp; Anlagendaten)'!$B50:$L68,10,0)</f>
        <v>0</v>
      </c>
      <c r="H43" s="371" t="n">
        <f aca="false">VLOOKUP(H6,'(Betriebsstoff- &amp; Anlagendaten)'!$B50:$L68,10,0)</f>
        <v>0</v>
      </c>
      <c r="I43" s="371" t="n">
        <f aca="false">VLOOKUP(I6,'(Betriebsstoff- &amp; Anlagendaten)'!$B50:$L68,10,0)</f>
        <v>0</v>
      </c>
      <c r="J43" s="377"/>
      <c r="K43" s="377"/>
      <c r="L43" s="377"/>
      <c r="M43" s="377"/>
      <c r="N43" s="371" t="n">
        <f aca="false">IF(N17&lt;&gt;0,N17,VLOOKUP(N6,'(Betriebsstoff- &amp; Anlagendaten)'!$B$50:$L$68,10,0))</f>
        <v>0</v>
      </c>
      <c r="O43" s="371" t="n">
        <f aca="false">IF(O17&lt;&gt;0,O17,VLOOKUP(O6,'(Betriebsstoff- &amp; Anlagendaten)'!$B$50:$L$68,10,0))</f>
        <v>0</v>
      </c>
      <c r="P43" s="371" t="n">
        <f aca="false">IF(P17&lt;&gt;0,P17,VLOOKUP(P6,'(Betriebsstoff- &amp; Anlagendaten)'!$B$50:$L$68,10,0))</f>
        <v>0</v>
      </c>
      <c r="Q43" s="371" t="n">
        <f aca="false">IF(Q17&lt;&gt;0,Q17,VLOOKUP(Q6,'(Betriebsstoff- &amp; Anlagendaten)'!$B$50:$L$68,10,0))</f>
        <v>0</v>
      </c>
      <c r="R43" s="377"/>
      <c r="S43" s="378"/>
      <c r="T43" s="303"/>
      <c r="U43" s="302"/>
      <c r="V43" s="338"/>
      <c r="W43" s="371" t="n">
        <f aca="false">IF(W17&lt;&gt;0,W17, VLOOKUP(W6,'(Betriebsstoff- &amp; Anlagendaten)'!$B50:$L68,10,0))</f>
        <v>0</v>
      </c>
      <c r="X43" s="371" t="n">
        <f aca="false">IF(X17&lt;&gt;0,X17, VLOOKUP(X6,'(Betriebsstoff- &amp; Anlagendaten)'!$B50:$L68,10,0))</f>
        <v>0</v>
      </c>
      <c r="Y43" s="371" t="n">
        <f aca="false">IF(Y17&lt;&gt;0,Y17, VLOOKUP(Y6,'(Betriebsstoff- &amp; Anlagendaten)'!$B50:$L68,10,0))</f>
        <v>0</v>
      </c>
      <c r="Z43" s="371" t="n">
        <f aca="false">IF(Z17&lt;&gt;0,Z17, VLOOKUP(Z6,'(Betriebsstoff- &amp; Anlagendaten)'!$B50:$L68,10,0))</f>
        <v>0</v>
      </c>
      <c r="AA43" s="377"/>
      <c r="AB43" s="377"/>
      <c r="AC43" s="377"/>
      <c r="AD43" s="377"/>
      <c r="AE43" s="371" t="n">
        <f aca="false">IF(AE17&lt;&gt;0,AE17,VLOOKUP(AE6,'(Betriebsstoff- &amp; Anlagendaten)'!$B$50:$L$68,10,0))</f>
        <v>0</v>
      </c>
      <c r="AF43" s="371" t="n">
        <f aca="false">IF(AF17&lt;&gt;0,AF17,VLOOKUP(AF6,'(Betriebsstoff- &amp; Anlagendaten)'!$B$50:$L$68,10,0))</f>
        <v>0</v>
      </c>
      <c r="AG43" s="371" t="n">
        <f aca="false">IF(AG17&lt;&gt;0,AG17,VLOOKUP(AG6,'(Betriebsstoff- &amp; Anlagendaten)'!$B$50:$L$68,10,0))</f>
        <v>0</v>
      </c>
      <c r="AH43" s="371" t="n">
        <f aca="false">IF(AH17&lt;&gt;0,AH17,VLOOKUP(AH6,'(Betriebsstoff- &amp; Anlagendaten)'!$B$50:$L$68,10,0))</f>
        <v>0</v>
      </c>
      <c r="AI43" s="377"/>
      <c r="AJ43" s="378"/>
      <c r="AK43" s="377"/>
      <c r="AL43" s="379" t="n">
        <f aca="false">'(Betriebsstoff- &amp; Anlagendaten)'!C83</f>
        <v>4000</v>
      </c>
      <c r="AM43" s="379" t="n">
        <f aca="false">VLOOKUP(AM6,'(Betriebsstoff- &amp; Anlagendaten)'!$B52:$L68,10,0)</f>
        <v>3050</v>
      </c>
      <c r="AN43" s="379" t="n">
        <f aca="false">VLOOKUP(AN6,'(Betriebsstoff- &amp; Anlagendaten)'!$B52:$L68,10,0)</f>
        <v>9500</v>
      </c>
      <c r="AO43" s="379" t="n">
        <f aca="false">VLOOKUP(AO6,'(Betriebsstoff- &amp; Anlagendaten)'!$B52:$L68,10,0)</f>
        <v>3500</v>
      </c>
      <c r="AP43" s="379" t="n">
        <f aca="false">VLOOKUP(AP6,'(Betriebsstoff- &amp; Anlagendaten)'!$B52:$L68,10,0)</f>
        <v>9500</v>
      </c>
      <c r="AQ43" s="379" t="n">
        <f aca="false">VLOOKUP(AQ6,'(Betriebsstoff- &amp; Anlagendaten)'!$B52:$L68,10,0)</f>
        <v>5000</v>
      </c>
      <c r="AR43" s="379" t="n">
        <f aca="false">VLOOKUP(AR6,'(Betriebsstoff- &amp; Anlagendaten)'!$B52:$L68,10,0)</f>
        <v>20000</v>
      </c>
      <c r="AS43" s="379" t="n">
        <f aca="false">VLOOKUP(AS6,'(Betriebsstoff- &amp; Anlagendaten)'!$B52:$L68,10,0)</f>
        <v>15000</v>
      </c>
      <c r="AT43" s="379" t="n">
        <f aca="false">VLOOKUP(AT6,'(Betriebsstoff- &amp; Anlagendaten)'!$B52:$L68,10,0)</f>
        <v>23500</v>
      </c>
      <c r="AU43" s="379" t="n">
        <f aca="false">VLOOKUP(AU6,'(Betriebsstoff- &amp; Anlagendaten)'!$B52:$L68,10,0)</f>
        <v>6500</v>
      </c>
      <c r="AV43" s="379" t="n">
        <f aca="false">VLOOKUP(AV6,'(Betriebsstoff- &amp; Anlagendaten)'!$B52:$L68,10,0)</f>
        <v>14000</v>
      </c>
      <c r="AW43" s="379" t="n">
        <f aca="false">VLOOKUP(AW6,'(Betriebsstoff- &amp; Anlagendaten)'!$B52:$L68,10,0)</f>
        <v>19000</v>
      </c>
      <c r="AX43" s="379" t="n">
        <f aca="false">VLOOKUP(AX6,'(Betriebsstoff- &amp; Anlagendaten)'!$B52:$L68,10,0)</f>
        <v>24000</v>
      </c>
      <c r="AY43" s="379" t="n">
        <f aca="false">VLOOKUP(AY6,'(Betriebsstoff- &amp; Anlagendaten)'!$B52:$L68,10,0)</f>
        <v>29000</v>
      </c>
      <c r="AZ43" s="379" t="n">
        <f aca="false">VLOOKUP(AZ6,'(Betriebsstoff- &amp; Anlagendaten)'!$B52:$L68,10,0)</f>
        <v>4500</v>
      </c>
      <c r="BA43" s="379" t="n">
        <f aca="false">VLOOKUP(BA6,'(Betriebsstoff- &amp; Anlagendaten)'!$B52:$L68,10,0)</f>
        <v>30000</v>
      </c>
      <c r="BB43" s="379" t="n">
        <f aca="false">VLOOKUP(BB6,'(Betriebsstoff- &amp; Anlagendaten)'!$B52:$L68,10,0)</f>
        <v>0</v>
      </c>
      <c r="BC43" s="379" t="n">
        <f aca="false">VLOOKUP(BC6,'(Betriebsstoff- &amp; Anlagendaten)'!$B52:$L68,10,0)</f>
        <v>0</v>
      </c>
      <c r="AMG43" s="0"/>
      <c r="AMH43" s="0"/>
      <c r="AMI43" s="0"/>
      <c r="AMJ43" s="0"/>
    </row>
    <row r="44" s="286" customFormat="true" ht="18" hidden="false" customHeight="true" outlineLevel="0" collapsed="false">
      <c r="A44" s="280"/>
      <c r="B44" s="369" t="s">
        <v>170</v>
      </c>
      <c r="C44" s="370" t="s">
        <v>53</v>
      </c>
      <c r="D44" s="302"/>
      <c r="E44" s="338"/>
      <c r="F44" s="371" t="n">
        <f aca="false">VLOOKUP(F6,'(Betriebsstoff- &amp; Anlagendaten)'!$B50:$L68,4,0)</f>
        <v>0</v>
      </c>
      <c r="G44" s="371" t="n">
        <f aca="false">VLOOKUP(G6,'(Betriebsstoff- &amp; Anlagendaten)'!$B50:$L68,4,0)</f>
        <v>0</v>
      </c>
      <c r="H44" s="371" t="n">
        <f aca="false">VLOOKUP(H6,'(Betriebsstoff- &amp; Anlagendaten)'!$B50:$L68,4,0)</f>
        <v>0</v>
      </c>
      <c r="I44" s="371" t="n">
        <f aca="false">VLOOKUP(I6,'(Betriebsstoff- &amp; Anlagendaten)'!$B50:$L68,4,0)</f>
        <v>0</v>
      </c>
      <c r="J44" s="377"/>
      <c r="K44" s="377"/>
      <c r="L44" s="377"/>
      <c r="M44" s="377"/>
      <c r="N44" s="371" t="n">
        <f aca="false">IF(N17&lt;&gt;0,N17,VLOOKUP(N6,'(Betriebsstoff- &amp; Anlagendaten)'!$B$50:$L$68,10,0))</f>
        <v>0</v>
      </c>
      <c r="O44" s="371" t="n">
        <f aca="false">IF(O17&lt;&gt;0,O17,VLOOKUP(O6,'(Betriebsstoff- &amp; Anlagendaten)'!$B$50:$L$68,10,0))</f>
        <v>0</v>
      </c>
      <c r="P44" s="371" t="n">
        <f aca="false">IF(P17&lt;&gt;0,P17,VLOOKUP(P6,'(Betriebsstoff- &amp; Anlagendaten)'!$B$50:$L$68,10,0))</f>
        <v>0</v>
      </c>
      <c r="Q44" s="371" t="n">
        <f aca="false">IF(Q17&lt;&gt;0,Q17,VLOOKUP(Q6,'(Betriebsstoff- &amp; Anlagendaten)'!$B$50:$L$68,10,0))</f>
        <v>0</v>
      </c>
      <c r="R44" s="377"/>
      <c r="S44" s="378"/>
      <c r="T44" s="303"/>
      <c r="U44" s="302"/>
      <c r="V44" s="338"/>
      <c r="W44" s="371" t="n">
        <f aca="false">IF(W17&lt;&gt;0,W17, VLOOKUP(W6,'(Betriebsstoff- &amp; Anlagendaten)'!$B50:$L68,4,0))</f>
        <v>0</v>
      </c>
      <c r="X44" s="371" t="n">
        <f aca="false">IF(X17&lt;&gt;0,X17, VLOOKUP(X6,'(Betriebsstoff- &amp; Anlagendaten)'!$B50:$L68,4,0))</f>
        <v>0</v>
      </c>
      <c r="Y44" s="371" t="n">
        <f aca="false">IF(Y17&lt;&gt;0,Y17, VLOOKUP(Y6,'(Betriebsstoff- &amp; Anlagendaten)'!$B50:$L68,4,0))</f>
        <v>0</v>
      </c>
      <c r="Z44" s="371" t="n">
        <f aca="false">IF(Z17&lt;&gt;0,Z17, VLOOKUP(Z6,'(Betriebsstoff- &amp; Anlagendaten)'!$B50:$L68,4,0))</f>
        <v>0</v>
      </c>
      <c r="AA44" s="377"/>
      <c r="AB44" s="377"/>
      <c r="AC44" s="377"/>
      <c r="AD44" s="377"/>
      <c r="AE44" s="371" t="n">
        <f aca="false">IF(AE17&lt;&gt;0,AE17,VLOOKUP(AE6,'(Betriebsstoff- &amp; Anlagendaten)'!$B$50:$L$68,10,0))</f>
        <v>0</v>
      </c>
      <c r="AF44" s="371" t="n">
        <f aca="false">IF(AF17&lt;&gt;0,AF17,VLOOKUP(AF6,'(Betriebsstoff- &amp; Anlagendaten)'!$B$50:$L$68,10,0))</f>
        <v>0</v>
      </c>
      <c r="AG44" s="371" t="n">
        <f aca="false">IF(AG17&lt;&gt;0,AG17,VLOOKUP(AG6,'(Betriebsstoff- &amp; Anlagendaten)'!$B$50:$L$68,10,0))</f>
        <v>0</v>
      </c>
      <c r="AH44" s="371" t="n">
        <f aca="false">IF(AH17&lt;&gt;0,AH17,VLOOKUP(AH6,'(Betriebsstoff- &amp; Anlagendaten)'!$B$50:$L$68,10,0))</f>
        <v>0</v>
      </c>
      <c r="AI44" s="377"/>
      <c r="AJ44" s="378"/>
      <c r="AK44" s="377"/>
      <c r="AL44" s="379"/>
      <c r="AM44" s="379"/>
      <c r="AN44" s="379"/>
      <c r="AO44" s="379"/>
      <c r="AP44" s="379"/>
      <c r="AQ44" s="379"/>
      <c r="AR44" s="379"/>
      <c r="AS44" s="379"/>
      <c r="AT44" s="379"/>
      <c r="AU44" s="379"/>
      <c r="AV44" s="379"/>
      <c r="AW44" s="379"/>
      <c r="AX44" s="379"/>
      <c r="AY44" s="379"/>
      <c r="AZ44" s="379"/>
      <c r="BA44" s="379"/>
      <c r="BB44" s="379"/>
      <c r="BC44" s="379"/>
      <c r="AMG44" s="0"/>
      <c r="AMH44" s="0"/>
      <c r="AMI44" s="0"/>
      <c r="AMJ44" s="0"/>
    </row>
    <row r="45" s="286" customFormat="true" ht="18" hidden="false" customHeight="true" outlineLevel="0" collapsed="false">
      <c r="A45" s="280"/>
      <c r="B45" s="351" t="s">
        <v>171</v>
      </c>
      <c r="C45" s="336" t="s">
        <v>44</v>
      </c>
      <c r="D45" s="302"/>
      <c r="E45" s="338"/>
      <c r="F45" s="380" t="e">
        <f aca="false">SUM(F93:F112)/F43</f>
        <v>#DIV/0!</v>
      </c>
      <c r="G45" s="380" t="n">
        <f aca="false">IF(G6='(Betriebsstoff- &amp; Anlagendaten)'!$B$106,0,SUM(G93:G112)/G43)</f>
        <v>0</v>
      </c>
      <c r="H45" s="380" t="n">
        <f aca="false">IF(H6='(Betriebsstoff- &amp; Anlagendaten)'!$B$106,0,SUM(H93:H112)/H43)</f>
        <v>0</v>
      </c>
      <c r="I45" s="380" t="n">
        <f aca="false">IF(I6='(Betriebsstoff- &amp; Anlagendaten)'!$B$106,0,SUM(I93:I112)/I43)</f>
        <v>0</v>
      </c>
      <c r="J45" s="377"/>
      <c r="K45" s="380" t="e">
        <f aca="false">SUM(F45:I45)</f>
        <v>#DIV/0!</v>
      </c>
      <c r="L45" s="377"/>
      <c r="M45" s="377"/>
      <c r="N45" s="380" t="n">
        <f aca="false">IF(N6='(Betriebsstoff- &amp; Anlagendaten)'!$B$106,0,(SUM(N93:N112)+N46)/N43)</f>
        <v>0</v>
      </c>
      <c r="O45" s="380" t="n">
        <f aca="false">IF(O6='(Betriebsstoff- &amp; Anlagendaten)'!$B$106,0,(SUM(O93:O112)+O46)/O43)</f>
        <v>0</v>
      </c>
      <c r="P45" s="380" t="n">
        <f aca="false">IF(P6='(Betriebsstoff- &amp; Anlagendaten)'!$B$106,0,(SUM(P93:P112)+P46)/P43)</f>
        <v>0</v>
      </c>
      <c r="Q45" s="380" t="n">
        <f aca="false">IF(Q6='(Betriebsstoff- &amp; Anlagendaten)'!$B$106,0,(SUM(Q93:Q112)+Q46)/Q43)</f>
        <v>0</v>
      </c>
      <c r="R45" s="377"/>
      <c r="S45" s="380" t="n">
        <f aca="false">SUM(N45:Q45)</f>
        <v>0</v>
      </c>
      <c r="T45" s="303"/>
      <c r="U45" s="302"/>
      <c r="V45" s="338"/>
      <c r="W45" s="380" t="e">
        <f aca="false">SUM(W93:W112)/W43</f>
        <v>#DIV/0!</v>
      </c>
      <c r="X45" s="380" t="n">
        <f aca="false">IF(X6='(Betriebsstoff- &amp; Anlagendaten)'!$B$106,0,SUM(X93:X112)/X43)</f>
        <v>0</v>
      </c>
      <c r="Y45" s="380" t="n">
        <f aca="false">IF(Y6='(Betriebsstoff- &amp; Anlagendaten)'!$B$106,0,SUM(Y93:Y112)/Y43)</f>
        <v>0</v>
      </c>
      <c r="Z45" s="380" t="n">
        <f aca="false">IF(Z6='(Betriebsstoff- &amp; Anlagendaten)'!$B$106,0,SUM(Z93:Z112)/Z43)</f>
        <v>0</v>
      </c>
      <c r="AA45" s="377"/>
      <c r="AB45" s="380" t="e">
        <f aca="false">SUM(W45:Z45)</f>
        <v>#DIV/0!</v>
      </c>
      <c r="AC45" s="377"/>
      <c r="AD45" s="377"/>
      <c r="AE45" s="380" t="n">
        <f aca="false">IF(AE6='(Betriebsstoff- &amp; Anlagendaten)'!$B$106,0,(SUM(AE93:AE112)+AE46)/AE43)</f>
        <v>0</v>
      </c>
      <c r="AF45" s="380" t="n">
        <f aca="false">IF(AF6='(Betriebsstoff- &amp; Anlagendaten)'!$B$106,0,(SUM(AF93:AF112)+AF46)/AF43)</f>
        <v>0</v>
      </c>
      <c r="AG45" s="380" t="n">
        <f aca="false">IF(AG6='(Betriebsstoff- &amp; Anlagendaten)'!$B$106,0,(SUM(AG93:AG112)+AG46)/AG43)</f>
        <v>0</v>
      </c>
      <c r="AH45" s="380" t="n">
        <f aca="false">IF(AH6='(Betriebsstoff- &amp; Anlagendaten)'!$B$106,0,(SUM(AH93:AH112)+AH46)/AH43)</f>
        <v>0</v>
      </c>
      <c r="AI45" s="377"/>
      <c r="AJ45" s="380" t="n">
        <f aca="false">SUM(AE45:AH45)</f>
        <v>0</v>
      </c>
      <c r="AK45" s="377"/>
      <c r="AL45" s="381" t="n">
        <f aca="false">(SUM(AL93:AL112)+AL46)/AL43</f>
        <v>1</v>
      </c>
      <c r="AM45" s="382" t="n">
        <f aca="false">(SUM(AM93:AM112)+AM46)/AM43</f>
        <v>2</v>
      </c>
      <c r="AN45" s="382" t="n">
        <f aca="false">(SUM(AN93:AN112)+AN46)/AN43</f>
        <v>1</v>
      </c>
      <c r="AO45" s="382" t="n">
        <f aca="false">(SUM(AO93:AO112)+AO46)/AO43</f>
        <v>1</v>
      </c>
      <c r="AP45" s="382" t="n">
        <f aca="false">(SUM(AP93:AP112)+AP46)/AP43</f>
        <v>1</v>
      </c>
      <c r="AQ45" s="382" t="n">
        <f aca="false">(SUM(AQ93:AQ112)+AQ46)/AQ43</f>
        <v>1</v>
      </c>
      <c r="AR45" s="382" t="n">
        <f aca="false">(SUM(AR93:AR112)+AR46)/AR43</f>
        <v>2</v>
      </c>
      <c r="AS45" s="382" t="n">
        <f aca="false">(SUM(AS93:AS112)+AS46)/AS43</f>
        <v>1</v>
      </c>
      <c r="AT45" s="382" t="n">
        <f aca="false">(SUM(AT93:AT112)+AT46)/AT43</f>
        <v>1</v>
      </c>
      <c r="AU45" s="382" t="n">
        <f aca="false">(SUM(AU93:AU112)+AU46)/AU43</f>
        <v>1</v>
      </c>
      <c r="AV45" s="382" t="n">
        <f aca="false">(SUM(AV93:AV112)+AV46)/AV43</f>
        <v>1</v>
      </c>
      <c r="AW45" s="382" t="n">
        <f aca="false">(SUM(AW93:AW112)+AW46)/AW43</f>
        <v>1</v>
      </c>
      <c r="AX45" s="382" t="n">
        <f aca="false">(SUM(AX93:AX112)+AX46)/AX43</f>
        <v>1</v>
      </c>
      <c r="AY45" s="382" t="n">
        <f aca="false">(SUM(AY93:AY112)+AY46)/AY43</f>
        <v>1</v>
      </c>
      <c r="AZ45" s="382" t="n">
        <f aca="false">(SUM(AZ93:AZ112)+AZ46)/AZ43</f>
        <v>1</v>
      </c>
      <c r="BA45" s="382" t="n">
        <f aca="false">(SUM(BA93:BA112)+BA46)/BA43</f>
        <v>1</v>
      </c>
      <c r="BB45" s="382" t="e">
        <f aca="false">(SUM(BB93:BB112)+BB46)/BB43</f>
        <v>#DIV/0!</v>
      </c>
      <c r="BC45" s="382" t="e">
        <f aca="false">(SUM(BC93:BC112)+BC46)/BC43</f>
        <v>#DIV/0!</v>
      </c>
      <c r="AMG45" s="0"/>
      <c r="AMH45" s="0"/>
      <c r="AMI45" s="0"/>
      <c r="AMJ45" s="0"/>
    </row>
    <row r="46" s="322" customFormat="true" ht="18" hidden="false" customHeight="true" outlineLevel="0" collapsed="false">
      <c r="A46" s="318"/>
      <c r="B46" s="359" t="s">
        <v>172</v>
      </c>
      <c r="C46" s="348" t="s">
        <v>53</v>
      </c>
      <c r="D46" s="302"/>
      <c r="E46" s="320"/>
      <c r="F46" s="383"/>
      <c r="G46" s="377"/>
      <c r="H46" s="377"/>
      <c r="I46" s="377"/>
      <c r="J46" s="377"/>
      <c r="K46" s="377"/>
      <c r="L46" s="377"/>
      <c r="M46" s="361"/>
      <c r="N46" s="360" t="n">
        <f aca="false">IF(VLOOKUP(N7,'(Betriebsstoff- &amp; Anlagendaten)'!$B$6:$I$21,8,0)=1,VLOOKUP(N6,'(Betriebsstoff- &amp; Anlagendaten)'!$B$50:$L$68,11,0),0)</f>
        <v>0</v>
      </c>
      <c r="O46" s="360" t="n">
        <f aca="false">IF(VLOOKUP(O7,'(Betriebsstoff- &amp; Anlagendaten)'!$B$6:$I$21,8,0)=1,VLOOKUP(O6,'(Betriebsstoff- &amp; Anlagendaten)'!$B$50:$L$68,11,0),0)</f>
        <v>0</v>
      </c>
      <c r="P46" s="360" t="n">
        <f aca="false">IF(VLOOKUP(P7,'(Betriebsstoff- &amp; Anlagendaten)'!$B$6:$I$21,8,0)=1,VLOOKUP(P6,'(Betriebsstoff- &amp; Anlagendaten)'!$B$50:$L$68,11,0),0)</f>
        <v>0</v>
      </c>
      <c r="Q46" s="360" t="n">
        <f aca="false">IF(VLOOKUP(Q7,'(Betriebsstoff- &amp; Anlagendaten)'!$B$6:$I$21,8,0)=1,VLOOKUP(Q6,'(Betriebsstoff- &amp; Anlagendaten)'!$B$50:$L$68,11,0),0)</f>
        <v>0</v>
      </c>
      <c r="R46" s="361"/>
      <c r="S46" s="360" t="n">
        <f aca="false">SUM(N46:Q46)</f>
        <v>0</v>
      </c>
      <c r="T46" s="303"/>
      <c r="U46" s="302"/>
      <c r="V46" s="320"/>
      <c r="W46" s="383"/>
      <c r="X46" s="377"/>
      <c r="Y46" s="377"/>
      <c r="Z46" s="377"/>
      <c r="AA46" s="377"/>
      <c r="AB46" s="377"/>
      <c r="AC46" s="377"/>
      <c r="AD46" s="361"/>
      <c r="AE46" s="360" t="n">
        <f aca="false">IF(VLOOKUP(AE7,'(Betriebsstoff- &amp; Anlagendaten)'!$B$6:$I$21,8,0)=1,VLOOKUP(AE6,'(Betriebsstoff- &amp; Anlagendaten)'!$B$50:$L$68,11,0),0)</f>
        <v>0</v>
      </c>
      <c r="AF46" s="360" t="n">
        <f aca="false">IF(VLOOKUP(AF7,'(Betriebsstoff- &amp; Anlagendaten)'!$B$6:$I$21,8,0)=1,VLOOKUP(AF6,'(Betriebsstoff- &amp; Anlagendaten)'!$B$50:$L$68,11,0),0)</f>
        <v>0</v>
      </c>
      <c r="AG46" s="360" t="n">
        <f aca="false">IF(VLOOKUP(AG7,'(Betriebsstoff- &amp; Anlagendaten)'!$B$6:$I$21,8,0)=1,VLOOKUP(AG6,'(Betriebsstoff- &amp; Anlagendaten)'!$B$50:$L$68,11,0),0)</f>
        <v>0</v>
      </c>
      <c r="AH46" s="360" t="n">
        <f aca="false">IF(VLOOKUP(AH7,'(Betriebsstoff- &amp; Anlagendaten)'!$B$6:$I$21,8,0)=1,VLOOKUP(AH6,'(Betriebsstoff- &amp; Anlagendaten)'!$B$50:$L$68,11,0),0)</f>
        <v>0</v>
      </c>
      <c r="AI46" s="361"/>
      <c r="AJ46" s="360" t="n">
        <f aca="false">SUM(AE46:AH46)</f>
        <v>0</v>
      </c>
      <c r="AK46" s="361"/>
      <c r="AL46" s="374" t="n">
        <f aca="false">IF(VLOOKUP('2. Abfrage XXL'!$D$10,'(Betriebsstoff- &amp; Anlagendaten)'!$B$6:$I$21,8,0)=1,VLOOKUP(AL6,'(Betriebsstoff- &amp; Anlagendaten)'!$B$50:$L$64,11,0),0)</f>
        <v>0</v>
      </c>
      <c r="AM46" s="374" t="n">
        <f aca="false">IF(VLOOKUP('2. Abfrage XXL'!$D$10,'(Betriebsstoff- &amp; Anlagendaten)'!$B$6:$I$21,8,0)=1,VLOOKUP(AM6,'(Betriebsstoff- &amp; Anlagendaten)'!$B$50:$L$68,11,0),0)</f>
        <v>0</v>
      </c>
      <c r="AN46" s="374" t="n">
        <f aca="false">IF(VLOOKUP('2. Abfrage XXL'!$D$10,'(Betriebsstoff- &amp; Anlagendaten)'!$B$6:$I$21,8,0)=1,VLOOKUP(AN6,'(Betriebsstoff- &amp; Anlagendaten)'!$B$50:$L$68,11,0),0)</f>
        <v>0</v>
      </c>
      <c r="AO46" s="374" t="n">
        <f aca="false">IF(VLOOKUP('2. Abfrage XXL'!$D$10,'(Betriebsstoff- &amp; Anlagendaten)'!$B$6:$I$21,8,0)=1,VLOOKUP(AO6,'(Betriebsstoff- &amp; Anlagendaten)'!$B$50:$L$68,11,0),0)</f>
        <v>0</v>
      </c>
      <c r="AP46" s="374" t="n">
        <f aca="false">IF(VLOOKUP('2. Abfrage XXL'!$D$10,'(Betriebsstoff- &amp; Anlagendaten)'!$B$6:$I$21,8,0)=1,VLOOKUP(AP6,'(Betriebsstoff- &amp; Anlagendaten)'!$B$50:$L$68,11,0),0)</f>
        <v>0</v>
      </c>
      <c r="AQ46" s="374" t="n">
        <f aca="false">IF(VLOOKUP('2. Abfrage XXL'!$D$10,'(Betriebsstoff- &amp; Anlagendaten)'!$B$6:$I$21,8,0)=1,VLOOKUP(AQ6,'(Betriebsstoff- &amp; Anlagendaten)'!$B$50:$L$68,11,0),0)</f>
        <v>0</v>
      </c>
      <c r="AR46" s="374" t="n">
        <f aca="false">IF(VLOOKUP('2. Abfrage XXL'!$D$10,'(Betriebsstoff- &amp; Anlagendaten)'!$B$6:$I$21,8,0)=1,VLOOKUP(AR6,'(Betriebsstoff- &amp; Anlagendaten)'!$B$50:$L$68,11,0),0)</f>
        <v>0</v>
      </c>
      <c r="AS46" s="374" t="n">
        <f aca="false">IF(VLOOKUP('2. Abfrage XXL'!$D$10,'(Betriebsstoff- &amp; Anlagendaten)'!$B$6:$I$21,8,0)=1,VLOOKUP(AS6,'(Betriebsstoff- &amp; Anlagendaten)'!$B$50:$L$68,11,0),0)</f>
        <v>0</v>
      </c>
      <c r="AT46" s="374" t="n">
        <f aca="false">IF(VLOOKUP('2. Abfrage XXL'!$D$10,'(Betriebsstoff- &amp; Anlagendaten)'!$B$6:$I$21,8,0)=1,VLOOKUP(AT6,'(Betriebsstoff- &amp; Anlagendaten)'!$B$50:$L$68,11,0),0)</f>
        <v>0</v>
      </c>
      <c r="AU46" s="374" t="n">
        <f aca="false">IF(VLOOKUP('2. Abfrage XXL'!$D$10,'(Betriebsstoff- &amp; Anlagendaten)'!$B$6:$I$21,8,0)=1,VLOOKUP(AU6,'(Betriebsstoff- &amp; Anlagendaten)'!$B$50:$L$68,11,0),0)</f>
        <v>0</v>
      </c>
      <c r="AV46" s="374" t="n">
        <f aca="false">IF(VLOOKUP('2. Abfrage XXL'!$D$10,'(Betriebsstoff- &amp; Anlagendaten)'!$B$6:$I$21,8,0)=1,VLOOKUP(AV6,'(Betriebsstoff- &amp; Anlagendaten)'!$B$50:$L$68,11,0),0)</f>
        <v>0</v>
      </c>
      <c r="AW46" s="374" t="n">
        <f aca="false">IF(VLOOKUP('2. Abfrage XXL'!$D$10,'(Betriebsstoff- &amp; Anlagendaten)'!$B$6:$I$21,8,0)=1,VLOOKUP(AW6,'(Betriebsstoff- &amp; Anlagendaten)'!$B$50:$L$68,11,0),0)</f>
        <v>0</v>
      </c>
      <c r="AX46" s="374" t="n">
        <f aca="false">IF(VLOOKUP('2. Abfrage XXL'!$D$10,'(Betriebsstoff- &amp; Anlagendaten)'!$B$6:$I$21,8,0)=1,VLOOKUP(AX6,'(Betriebsstoff- &amp; Anlagendaten)'!$B$50:$L$68,11,0),0)</f>
        <v>0</v>
      </c>
      <c r="AY46" s="374" t="n">
        <f aca="false">IF(VLOOKUP('2. Abfrage XXL'!$D$10,'(Betriebsstoff- &amp; Anlagendaten)'!$B$6:$I$21,8,0)=1,VLOOKUP(AY6,'(Betriebsstoff- &amp; Anlagendaten)'!$B$50:$L$68,11,0),0)</f>
        <v>0</v>
      </c>
      <c r="AZ46" s="374" t="n">
        <f aca="false">IF(VLOOKUP('2. Abfrage XXL'!$D$10,'(Betriebsstoff- &amp; Anlagendaten)'!$B$6:$I$21,8,0)=1,VLOOKUP(AZ6,'(Betriebsstoff- &amp; Anlagendaten)'!$B$50:$L$68,11,0),0)</f>
        <v>0</v>
      </c>
      <c r="BA46" s="374" t="n">
        <f aca="false">IF(VLOOKUP('2. Abfrage XXL'!$D$10,'(Betriebsstoff- &amp; Anlagendaten)'!$B$6:$I$21,8,0)=1,VLOOKUP(BA6,'(Betriebsstoff- &amp; Anlagendaten)'!$B$50:$L$68,11,0),0)</f>
        <v>0</v>
      </c>
      <c r="BB46" s="374" t="n">
        <f aca="false">IF(VLOOKUP('2. Abfrage XXL'!$D$10,'(Betriebsstoff- &amp; Anlagendaten)'!$B$6:$I$21,8,0)=1,VLOOKUP(BB6,'(Betriebsstoff- &amp; Anlagendaten)'!$B$50:$L$68,11,0),0)</f>
        <v>0</v>
      </c>
      <c r="BC46" s="374" t="n">
        <f aca="false">IF(VLOOKUP('2. Abfrage XXL'!$D$10,'(Betriebsstoff- &amp; Anlagendaten)'!$B$6:$I$21,8,0)=1,VLOOKUP(BC6,'(Betriebsstoff- &amp; Anlagendaten)'!$B$50:$L$68,11,0),0)</f>
        <v>0</v>
      </c>
      <c r="AMG46" s="0"/>
      <c r="AMH46" s="0"/>
      <c r="AMI46" s="0"/>
      <c r="AMJ46" s="0"/>
    </row>
    <row r="47" s="322" customFormat="true" ht="18" hidden="false" customHeight="true" outlineLevel="0" collapsed="false">
      <c r="A47" s="318"/>
      <c r="B47" s="359" t="s">
        <v>173</v>
      </c>
      <c r="C47" s="348"/>
      <c r="D47" s="302"/>
      <c r="E47" s="320"/>
      <c r="F47" s="360" t="e">
        <f aca="false">F43*F45</f>
        <v>#DIV/0!</v>
      </c>
      <c r="G47" s="360" t="n">
        <f aca="false">G43*G45</f>
        <v>0</v>
      </c>
      <c r="H47" s="360" t="n">
        <f aca="false">H43*H45</f>
        <v>0</v>
      </c>
      <c r="I47" s="360" t="n">
        <f aca="false">I43*I45</f>
        <v>0</v>
      </c>
      <c r="J47" s="377"/>
      <c r="K47" s="360" t="e">
        <f aca="false">SUM(F47:I47)</f>
        <v>#DIV/0!</v>
      </c>
      <c r="L47" s="361"/>
      <c r="M47" s="361"/>
      <c r="N47" s="360" t="n">
        <f aca="false">N43*N45</f>
        <v>0</v>
      </c>
      <c r="O47" s="360" t="n">
        <f aca="false">O43*O45</f>
        <v>0</v>
      </c>
      <c r="P47" s="360" t="n">
        <f aca="false">P43*P45</f>
        <v>0</v>
      </c>
      <c r="Q47" s="360" t="n">
        <f aca="false">Q43*Q45</f>
        <v>0</v>
      </c>
      <c r="R47" s="361"/>
      <c r="S47" s="360" t="n">
        <f aca="false">SUM(N47:Q47)</f>
        <v>0</v>
      </c>
      <c r="T47" s="303"/>
      <c r="U47" s="302"/>
      <c r="V47" s="320"/>
      <c r="W47" s="360" t="e">
        <f aca="false">W43*W45</f>
        <v>#DIV/0!</v>
      </c>
      <c r="X47" s="360" t="n">
        <f aca="false">X43*X45</f>
        <v>0</v>
      </c>
      <c r="Y47" s="360" t="n">
        <f aca="false">Y43*Y45</f>
        <v>0</v>
      </c>
      <c r="Z47" s="360" t="n">
        <f aca="false">Z43*Z45</f>
        <v>0</v>
      </c>
      <c r="AA47" s="377"/>
      <c r="AB47" s="360" t="e">
        <f aca="false">SUM(W47:Z47)</f>
        <v>#DIV/0!</v>
      </c>
      <c r="AC47" s="361"/>
      <c r="AD47" s="361"/>
      <c r="AE47" s="360" t="n">
        <f aca="false">AE43*AE45</f>
        <v>0</v>
      </c>
      <c r="AF47" s="360" t="n">
        <f aca="false">AF43*AF45</f>
        <v>0</v>
      </c>
      <c r="AG47" s="360" t="n">
        <f aca="false">AG43*AG45</f>
        <v>0</v>
      </c>
      <c r="AH47" s="360" t="n">
        <f aca="false">AH43*AH45</f>
        <v>0</v>
      </c>
      <c r="AI47" s="361"/>
      <c r="AJ47" s="360" t="n">
        <f aca="false">SUM(AE47:AH47)</f>
        <v>0</v>
      </c>
      <c r="AK47" s="361"/>
      <c r="AL47" s="384" t="n">
        <f aca="false">AL43*AL45</f>
        <v>4000</v>
      </c>
      <c r="AM47" s="385" t="n">
        <f aca="false">AM43*AM45</f>
        <v>6100</v>
      </c>
      <c r="AN47" s="385" t="n">
        <f aca="false">AN43*AN45</f>
        <v>9500</v>
      </c>
      <c r="AO47" s="385" t="n">
        <f aca="false">AO43*AO45</f>
        <v>3500</v>
      </c>
      <c r="AP47" s="385" t="n">
        <f aca="false">AP43*AP45</f>
        <v>9500</v>
      </c>
      <c r="AQ47" s="385" t="n">
        <f aca="false">AQ43*AQ45</f>
        <v>5000</v>
      </c>
      <c r="AR47" s="385" t="n">
        <f aca="false">AR43*AR45</f>
        <v>40000</v>
      </c>
      <c r="AS47" s="385" t="n">
        <f aca="false">AS43*AS45</f>
        <v>15000</v>
      </c>
      <c r="AT47" s="385" t="n">
        <f aca="false">AT43*AT45</f>
        <v>23500</v>
      </c>
      <c r="AU47" s="385" t="n">
        <f aca="false">AU43*AU45</f>
        <v>6500</v>
      </c>
      <c r="AV47" s="385" t="n">
        <f aca="false">AV43*AV45</f>
        <v>14000</v>
      </c>
      <c r="AW47" s="385" t="n">
        <f aca="false">AW43*AW45</f>
        <v>19000</v>
      </c>
      <c r="AX47" s="385" t="n">
        <f aca="false">AX43*AX45</f>
        <v>24000</v>
      </c>
      <c r="AY47" s="385" t="n">
        <f aca="false">AY43*AY45</f>
        <v>29000</v>
      </c>
      <c r="AZ47" s="385" t="n">
        <f aca="false">AZ43*AZ45</f>
        <v>4500</v>
      </c>
      <c r="BA47" s="385" t="n">
        <f aca="false">BA43*BA45</f>
        <v>30000</v>
      </c>
      <c r="BB47" s="385" t="e">
        <f aca="false">BB43*BB45</f>
        <v>#DIV/0!</v>
      </c>
      <c r="BC47" s="385" t="e">
        <f aca="false">BC43*BC45</f>
        <v>#DIV/0!</v>
      </c>
      <c r="AMG47" s="0"/>
      <c r="AMH47" s="0"/>
      <c r="AMI47" s="0"/>
      <c r="AMJ47" s="0"/>
    </row>
    <row r="48" customFormat="false" ht="15.6" hidden="false" customHeight="true" outlineLevel="0" collapsed="false">
      <c r="A48" s="27"/>
      <c r="B48" s="386" t="s">
        <v>174</v>
      </c>
      <c r="C48" s="360"/>
      <c r="D48" s="302"/>
      <c r="E48" s="361"/>
      <c r="F48" s="360" t="n">
        <f aca="false">IF(F43&lt;&gt;0,F45*F43,0)</f>
        <v>0</v>
      </c>
      <c r="G48" s="360" t="n">
        <f aca="false">IF(G43&lt;&gt;0,G45*G43,0)</f>
        <v>0</v>
      </c>
      <c r="H48" s="360" t="n">
        <f aca="false">IF(H43&lt;&gt;0,H45*H43,0)</f>
        <v>0</v>
      </c>
      <c r="I48" s="360" t="n">
        <f aca="false">IF(I43&lt;&gt;0,I45*I43,0)</f>
        <v>0</v>
      </c>
      <c r="J48" s="361"/>
      <c r="K48" s="360" t="n">
        <f aca="false">SUM(F48:I48)</f>
        <v>0</v>
      </c>
      <c r="L48" s="361"/>
      <c r="M48" s="29"/>
      <c r="N48" s="360" t="n">
        <f aca="false">N45*N43-N46</f>
        <v>0</v>
      </c>
      <c r="O48" s="360" t="n">
        <f aca="false">O45*O43-O46</f>
        <v>0</v>
      </c>
      <c r="P48" s="360" t="n">
        <f aca="false">P45*P43-P46</f>
        <v>0</v>
      </c>
      <c r="Q48" s="360" t="n">
        <f aca="false">Q45*Q43-Q46</f>
        <v>0</v>
      </c>
      <c r="R48" s="361"/>
      <c r="S48" s="360" t="n">
        <f aca="false">SUM(N48:Q48)</f>
        <v>0</v>
      </c>
      <c r="T48" s="303"/>
      <c r="U48" s="302"/>
      <c r="V48" s="361"/>
      <c r="W48" s="360" t="n">
        <f aca="false">IF(W43&lt;&gt;0,W45*W43,0)</f>
        <v>0</v>
      </c>
      <c r="X48" s="360" t="n">
        <f aca="false">IF(X43&lt;&gt;0,X45*X43,0)</f>
        <v>0</v>
      </c>
      <c r="Y48" s="360" t="n">
        <f aca="false">IF(Y43&lt;&gt;0,Y45*Y43,0)</f>
        <v>0</v>
      </c>
      <c r="Z48" s="360" t="n">
        <f aca="false">IF(Z43&lt;&gt;0,Z45*Z43,0)</f>
        <v>0</v>
      </c>
      <c r="AA48" s="361"/>
      <c r="AB48" s="360" t="n">
        <f aca="false">SUM(W48:Z48)</f>
        <v>0</v>
      </c>
      <c r="AC48" s="361"/>
      <c r="AD48" s="29"/>
      <c r="AE48" s="360" t="n">
        <f aca="false">AE45*AE43-AE46</f>
        <v>0</v>
      </c>
      <c r="AF48" s="360" t="n">
        <f aca="false">AF45*AF43-AF46</f>
        <v>0</v>
      </c>
      <c r="AG48" s="360" t="n">
        <f aca="false">AG45*AG43-AG46</f>
        <v>0</v>
      </c>
      <c r="AH48" s="360" t="n">
        <f aca="false">AH45*AH43-AH46</f>
        <v>0</v>
      </c>
      <c r="AI48" s="361"/>
      <c r="AJ48" s="360" t="n">
        <f aca="false">SUM(AE48:AH48)</f>
        <v>0</v>
      </c>
      <c r="AK48" s="29"/>
      <c r="AL48" s="384" t="n">
        <f aca="false">AL45*AL43-AL46</f>
        <v>4000</v>
      </c>
      <c r="AM48" s="385" t="n">
        <f aca="false">AM45*AM43-AM46</f>
        <v>6100</v>
      </c>
      <c r="AN48" s="385" t="n">
        <f aca="false">AN45*AN43-AN46</f>
        <v>9500</v>
      </c>
      <c r="AO48" s="385" t="n">
        <f aca="false">AO45*AO43-AO46</f>
        <v>3500</v>
      </c>
      <c r="AP48" s="385" t="n">
        <f aca="false">AP45*AP43-AP46</f>
        <v>9500</v>
      </c>
      <c r="AQ48" s="385" t="n">
        <f aca="false">AQ45*AQ43-AQ46</f>
        <v>5000</v>
      </c>
      <c r="AR48" s="385" t="n">
        <f aca="false">AR45*AR43-AR46</f>
        <v>40000</v>
      </c>
      <c r="AS48" s="385" t="n">
        <f aca="false">AS45*AS43-AS46</f>
        <v>15000</v>
      </c>
      <c r="AT48" s="385" t="n">
        <f aca="false">AT45*AT43-AT46</f>
        <v>23500</v>
      </c>
      <c r="AU48" s="385" t="n">
        <f aca="false">AU45*AU43-AU46</f>
        <v>6500</v>
      </c>
      <c r="AV48" s="385" t="n">
        <f aca="false">AV45*AV43-AV46</f>
        <v>14000</v>
      </c>
      <c r="AW48" s="385" t="n">
        <f aca="false">AW45*AW43-AW46</f>
        <v>19000</v>
      </c>
      <c r="AX48" s="385" t="n">
        <f aca="false">AX45*AX43-AX46</f>
        <v>24000</v>
      </c>
      <c r="AY48" s="385" t="n">
        <f aca="false">AY45*AY43-AY46</f>
        <v>29000</v>
      </c>
      <c r="AZ48" s="385" t="n">
        <f aca="false">AZ45*AZ43-AZ46</f>
        <v>4500</v>
      </c>
      <c r="BA48" s="385" t="n">
        <f aca="false">BA45*BA43-BA46</f>
        <v>30000</v>
      </c>
      <c r="BB48" s="385" t="e">
        <f aca="false">BB45*BB43-BB46</f>
        <v>#DIV/0!</v>
      </c>
      <c r="BC48" s="385" t="e">
        <f aca="false">BC45*BC43-BC46</f>
        <v>#DIV/0!</v>
      </c>
    </row>
    <row r="49" s="286" customFormat="true" ht="18" hidden="false" customHeight="true" outlineLevel="0" collapsed="false">
      <c r="A49" s="280"/>
      <c r="B49" s="369" t="s">
        <v>175</v>
      </c>
      <c r="C49" s="370" t="s">
        <v>53</v>
      </c>
      <c r="D49" s="302"/>
      <c r="E49" s="338"/>
      <c r="F49" s="371" t="n">
        <f aca="false">F48/20</f>
        <v>0</v>
      </c>
      <c r="G49" s="371" t="n">
        <f aca="false">G48/20</f>
        <v>0</v>
      </c>
      <c r="H49" s="371" t="n">
        <f aca="false">H48/20</f>
        <v>0</v>
      </c>
      <c r="I49" s="371" t="n">
        <f aca="false">I48/20</f>
        <v>0</v>
      </c>
      <c r="J49" s="377"/>
      <c r="K49" s="371" t="n">
        <f aca="false">SUM(F49:I49)</f>
        <v>0</v>
      </c>
      <c r="L49" s="377"/>
      <c r="M49" s="377"/>
      <c r="N49" s="371" t="n">
        <f aca="false">N43*N45/20</f>
        <v>0</v>
      </c>
      <c r="O49" s="371" t="n">
        <f aca="false">O43*O45/20</f>
        <v>0</v>
      </c>
      <c r="P49" s="371" t="n">
        <f aca="false">P43*P45/20</f>
        <v>0</v>
      </c>
      <c r="Q49" s="371" t="n">
        <f aca="false">Q43*Q45/20</f>
        <v>0</v>
      </c>
      <c r="R49" s="377"/>
      <c r="S49" s="370" t="n">
        <f aca="false">SUM(N49:Q49)</f>
        <v>0</v>
      </c>
      <c r="T49" s="303"/>
      <c r="U49" s="302"/>
      <c r="V49" s="338"/>
      <c r="W49" s="371" t="n">
        <f aca="false">W48/20</f>
        <v>0</v>
      </c>
      <c r="X49" s="371" t="n">
        <f aca="false">X48/20</f>
        <v>0</v>
      </c>
      <c r="Y49" s="371" t="n">
        <f aca="false">Y48/20</f>
        <v>0</v>
      </c>
      <c r="Z49" s="371" t="n">
        <f aca="false">Z48/20</f>
        <v>0</v>
      </c>
      <c r="AA49" s="377"/>
      <c r="AB49" s="371" t="n">
        <f aca="false">SUM(W49:Z49)</f>
        <v>0</v>
      </c>
      <c r="AC49" s="377"/>
      <c r="AD49" s="377"/>
      <c r="AE49" s="371" t="n">
        <f aca="false">AE43*AE45/20</f>
        <v>0</v>
      </c>
      <c r="AF49" s="371" t="n">
        <f aca="false">AF43*AF45/20</f>
        <v>0</v>
      </c>
      <c r="AG49" s="371" t="n">
        <f aca="false">AG43*AG45/20</f>
        <v>0</v>
      </c>
      <c r="AH49" s="371" t="n">
        <f aca="false">AH43*AH45/20</f>
        <v>0</v>
      </c>
      <c r="AI49" s="377"/>
      <c r="AJ49" s="370" t="n">
        <f aca="false">SUM(AE49:AH49)</f>
        <v>0</v>
      </c>
      <c r="AK49" s="377"/>
      <c r="AL49" s="387" t="n">
        <f aca="false">AL48/20</f>
        <v>200</v>
      </c>
      <c r="AM49" s="388" t="n">
        <f aca="false">AM48/20</f>
        <v>305</v>
      </c>
      <c r="AN49" s="388" t="n">
        <f aca="false">AN48/20</f>
        <v>475</v>
      </c>
      <c r="AO49" s="388" t="n">
        <f aca="false">AO48/20</f>
        <v>175</v>
      </c>
      <c r="AP49" s="388" t="n">
        <f aca="false">AP48/20</f>
        <v>475</v>
      </c>
      <c r="AQ49" s="388" t="n">
        <f aca="false">AQ48/20</f>
        <v>250</v>
      </c>
      <c r="AR49" s="388" t="n">
        <f aca="false">AR48/20</f>
        <v>2000</v>
      </c>
      <c r="AS49" s="388" t="n">
        <f aca="false">AS48/20</f>
        <v>750</v>
      </c>
      <c r="AT49" s="388" t="n">
        <f aca="false">AT48/20</f>
        <v>1175</v>
      </c>
      <c r="AU49" s="388" t="n">
        <f aca="false">AU48/20</f>
        <v>325</v>
      </c>
      <c r="AV49" s="388" t="n">
        <f aca="false">AV48/20</f>
        <v>700</v>
      </c>
      <c r="AW49" s="388" t="n">
        <f aca="false">AW48/20</f>
        <v>950</v>
      </c>
      <c r="AX49" s="388" t="n">
        <f aca="false">AX48/20</f>
        <v>1200</v>
      </c>
      <c r="AY49" s="388" t="n">
        <f aca="false">AY48/20</f>
        <v>1450</v>
      </c>
      <c r="AZ49" s="388" t="n">
        <f aca="false">AZ48/20</f>
        <v>225</v>
      </c>
      <c r="BA49" s="388" t="n">
        <f aca="false">BA48/20</f>
        <v>1500</v>
      </c>
      <c r="BB49" s="388" t="e">
        <f aca="false">BB48/20</f>
        <v>#DIV/0!</v>
      </c>
      <c r="BC49" s="388" t="e">
        <f aca="false">BC48/20</f>
        <v>#DIV/0!</v>
      </c>
      <c r="AMG49" s="0"/>
      <c r="AMH49" s="0"/>
      <c r="AMI49" s="0"/>
      <c r="AMJ49" s="0"/>
    </row>
    <row r="50" customFormat="false" ht="15.6" hidden="false" customHeight="true" outlineLevel="0" collapsed="false">
      <c r="A50" s="27"/>
      <c r="B50" s="389"/>
      <c r="C50" s="390"/>
      <c r="D50" s="302"/>
      <c r="E50" s="390"/>
      <c r="F50" s="391"/>
      <c r="G50" s="29"/>
      <c r="H50" s="29"/>
      <c r="I50" s="29"/>
      <c r="J50" s="29"/>
      <c r="K50" s="29"/>
      <c r="L50" s="29"/>
      <c r="M50" s="29"/>
      <c r="N50" s="29"/>
      <c r="O50" s="29"/>
      <c r="P50" s="29"/>
      <c r="Q50" s="29"/>
      <c r="R50" s="29"/>
      <c r="S50" s="39"/>
      <c r="T50" s="303"/>
      <c r="U50" s="302"/>
      <c r="V50" s="390"/>
      <c r="W50" s="391"/>
      <c r="X50" s="29"/>
      <c r="Y50" s="29"/>
      <c r="Z50" s="29"/>
      <c r="AA50" s="29"/>
      <c r="AB50" s="29"/>
      <c r="AC50" s="29"/>
      <c r="AD50" s="29"/>
      <c r="AE50" s="29"/>
      <c r="AF50" s="29"/>
      <c r="AG50" s="29"/>
      <c r="AH50" s="29"/>
      <c r="AI50" s="29"/>
      <c r="AJ50" s="39"/>
      <c r="AK50" s="29"/>
      <c r="AL50" s="391"/>
      <c r="AM50" s="27"/>
      <c r="AN50" s="27"/>
      <c r="AO50" s="27"/>
      <c r="AP50" s="27"/>
      <c r="AQ50" s="27"/>
      <c r="AR50" s="27"/>
      <c r="AS50" s="27"/>
      <c r="AT50" s="27"/>
      <c r="AU50" s="27"/>
      <c r="AV50" s="27"/>
      <c r="AW50" s="27"/>
      <c r="AX50" s="27"/>
      <c r="AY50" s="27"/>
      <c r="AZ50" s="27"/>
      <c r="BA50" s="27"/>
      <c r="BB50" s="27"/>
      <c r="BC50" s="27"/>
    </row>
    <row r="51" customFormat="false" ht="18" hidden="false" customHeight="true" outlineLevel="0" collapsed="false">
      <c r="A51" s="27"/>
      <c r="B51" s="392" t="s">
        <v>176</v>
      </c>
      <c r="C51" s="366" t="s">
        <v>110</v>
      </c>
      <c r="D51" s="302"/>
      <c r="E51" s="367"/>
      <c r="F51" s="321" t="n">
        <f aca="false">F49+F41+F40+F39+F37+F32</f>
        <v>0</v>
      </c>
      <c r="G51" s="321" t="n">
        <f aca="false">G49+G41+G40+G39+G37+G32</f>
        <v>0</v>
      </c>
      <c r="H51" s="321" t="n">
        <f aca="false">H49+H41+H40+H39+H37+H32</f>
        <v>0</v>
      </c>
      <c r="I51" s="321" t="n">
        <f aca="false">I49+I41+I40+I39+I37+I32</f>
        <v>0</v>
      </c>
      <c r="J51" s="303"/>
      <c r="K51" s="360" t="n">
        <f aca="false">SUM(F51:I51)</f>
        <v>0</v>
      </c>
      <c r="L51" s="361"/>
      <c r="M51" s="303"/>
      <c r="N51" s="321" t="n">
        <f aca="false">N49+N42+N37+N32-(N46/20)</f>
        <v>0</v>
      </c>
      <c r="O51" s="321" t="n">
        <f aca="false">O49+O42+O37+O32-(O46/20)</f>
        <v>0</v>
      </c>
      <c r="P51" s="321" t="n">
        <f aca="false">P49+P42+P37+P32-(P46/20)</f>
        <v>0</v>
      </c>
      <c r="Q51" s="321" t="n">
        <f aca="false">Q49+Q42+Q37+Q32-(Q46/20)</f>
        <v>0</v>
      </c>
      <c r="R51" s="303"/>
      <c r="S51" s="321" t="n">
        <f aca="false">SUM(N51:Q51)</f>
        <v>0</v>
      </c>
      <c r="T51" s="303"/>
      <c r="U51" s="302"/>
      <c r="V51" s="367"/>
      <c r="W51" s="321" t="n">
        <f aca="false">W49+W41+W40+W39+W37+W32</f>
        <v>0</v>
      </c>
      <c r="X51" s="321" t="n">
        <f aca="false">X49+X41+X40+X39+X37+X32</f>
        <v>0</v>
      </c>
      <c r="Y51" s="321" t="n">
        <f aca="false">Y49+Y41+Y40+Y39+Y37+Y32</f>
        <v>0</v>
      </c>
      <c r="Z51" s="321" t="n">
        <f aca="false">Z49+Z41+Z40+Z39+Z37+Z32</f>
        <v>0</v>
      </c>
      <c r="AA51" s="303"/>
      <c r="AB51" s="360" t="n">
        <f aca="false">SUM(W51:Z51)</f>
        <v>0</v>
      </c>
      <c r="AC51" s="361"/>
      <c r="AD51" s="303"/>
      <c r="AE51" s="321" t="n">
        <f aca="false">AE49+AE42+AE37+AE32-(AE46/20)</f>
        <v>0</v>
      </c>
      <c r="AF51" s="321" t="n">
        <f aca="false">AF49+AF42+AF37+AF32-(AF46/20)</f>
        <v>0</v>
      </c>
      <c r="AG51" s="321" t="n">
        <f aca="false">AG49+AG42+AG37+AG32-(AG46/20)</f>
        <v>0</v>
      </c>
      <c r="AH51" s="321" t="n">
        <f aca="false">AH49+AH42+AH37+AH32-(AH46/20)</f>
        <v>0</v>
      </c>
      <c r="AI51" s="303"/>
      <c r="AJ51" s="321" t="n">
        <f aca="false">SUM(AE51:AH51)</f>
        <v>0</v>
      </c>
      <c r="AK51" s="303"/>
      <c r="AL51" s="393" t="n">
        <f aca="false">AL49+AL42+AL37+AL32-(AL46/20)</f>
        <v>600</v>
      </c>
      <c r="AM51" s="393" t="n">
        <f aca="false">AM49+AM42+AM37+AM32-(AM46/20)</f>
        <v>516.5</v>
      </c>
      <c r="AN51" s="393" t="n">
        <f aca="false">AN49+AN42+AN37+AN32-(AN46/20)</f>
        <v>910</v>
      </c>
      <c r="AO51" s="393" t="n">
        <f aca="false">AO49+AO42+AO37+AO32-(AO46/20)</f>
        <v>382.5</v>
      </c>
      <c r="AP51" s="393" t="n">
        <f aca="false">AP49+AP42+AP37+AP32-(AP46/20)</f>
        <v>1765</v>
      </c>
      <c r="AQ51" s="393" t="n">
        <f aca="false">AQ49+AQ42+AQ37+AQ32-(AQ46/20)</f>
        <v>545</v>
      </c>
      <c r="AR51" s="393" t="n">
        <f aca="false">AR49+AR42+AR37+AR32-(AR46/20)</f>
        <v>3380</v>
      </c>
      <c r="AS51" s="393" t="n">
        <f aca="false">AS49+AS42+AS37+AS32-(AS46/20)</f>
        <v>1830</v>
      </c>
      <c r="AT51" s="393" t="n">
        <f aca="false">AT49+AT42+AT37+AT32-(AT46/20)</f>
        <v>2765</v>
      </c>
      <c r="AU51" s="393" t="n">
        <f aca="false">AU49+AU42+AU37+AU32-(AU46/20)</f>
        <v>520</v>
      </c>
      <c r="AV51" s="393" t="n">
        <f aca="false">AV49+AV42+AV37+AV32-(AV46/20)</f>
        <v>1050</v>
      </c>
      <c r="AW51" s="393" t="n">
        <f aca="false">AW49+AW42+AW37+AW32-(AW46/20)</f>
        <v>1425</v>
      </c>
      <c r="AX51" s="393" t="n">
        <f aca="false">AX49+AX42+AX37+AX32-(AX46/20)</f>
        <v>1800</v>
      </c>
      <c r="AY51" s="393" t="n">
        <f aca="false">AY49+AY42+AY37+AY32-(AY46/20)</f>
        <v>2175</v>
      </c>
      <c r="AZ51" s="393" t="n">
        <f aca="false">AZ49+AZ42+AZ37+AZ32-(AZ46/20)</f>
        <v>292.5</v>
      </c>
      <c r="BA51" s="393" t="n">
        <f aca="false">BA49+BA42+BA37+BA32-(BA46/20)</f>
        <v>2700</v>
      </c>
      <c r="BB51" s="393" t="e">
        <f aca="false">BB49+BB42+BB37+BB32-(BB46/20)</f>
        <v>#DIV/0!</v>
      </c>
      <c r="BC51" s="393" t="e">
        <f aca="false">BC49+BC42+BC37+BC32-(BC46/20)</f>
        <v>#DIV/0!</v>
      </c>
    </row>
    <row r="52" customFormat="false" ht="18" hidden="false" customHeight="true" outlineLevel="0" collapsed="false">
      <c r="A52" s="27"/>
      <c r="B52" s="394" t="s">
        <v>177</v>
      </c>
      <c r="C52" s="395" t="s">
        <v>110</v>
      </c>
      <c r="D52" s="302"/>
      <c r="E52" s="396"/>
      <c r="F52" s="397" t="n">
        <f aca="false">F274</f>
        <v>0</v>
      </c>
      <c r="G52" s="397" t="n">
        <f aca="false">G274</f>
        <v>0</v>
      </c>
      <c r="H52" s="397" t="n">
        <f aca="false">H274</f>
        <v>0</v>
      </c>
      <c r="I52" s="397" t="n">
        <f aca="false">I274</f>
        <v>0</v>
      </c>
      <c r="J52" s="398"/>
      <c r="K52" s="397" t="n">
        <f aca="false">SUM(F52:I52)</f>
        <v>0</v>
      </c>
      <c r="L52" s="398"/>
      <c r="M52" s="398"/>
      <c r="N52" s="397" t="n">
        <f aca="false">N274</f>
        <v>0</v>
      </c>
      <c r="O52" s="397" t="n">
        <f aca="false">O274</f>
        <v>0</v>
      </c>
      <c r="P52" s="397" t="n">
        <f aca="false">P274</f>
        <v>0</v>
      </c>
      <c r="Q52" s="397" t="n">
        <f aca="false">Q274</f>
        <v>0</v>
      </c>
      <c r="R52" s="398"/>
      <c r="S52" s="397" t="n">
        <f aca="false">SUM(N52:Q52)</f>
        <v>0</v>
      </c>
      <c r="T52" s="303"/>
      <c r="U52" s="302"/>
      <c r="V52" s="396"/>
      <c r="W52" s="397" t="n">
        <f aca="false">W274</f>
        <v>0</v>
      </c>
      <c r="X52" s="397" t="n">
        <f aca="false">X274</f>
        <v>0</v>
      </c>
      <c r="Y52" s="397" t="n">
        <f aca="false">Y274</f>
        <v>0</v>
      </c>
      <c r="Z52" s="397" t="n">
        <f aca="false">Z274</f>
        <v>0</v>
      </c>
      <c r="AA52" s="398"/>
      <c r="AB52" s="397" t="n">
        <f aca="false">SUM(W52:Z52)</f>
        <v>0</v>
      </c>
      <c r="AC52" s="398"/>
      <c r="AD52" s="398"/>
      <c r="AE52" s="397" t="n">
        <f aca="false">AE274</f>
        <v>0</v>
      </c>
      <c r="AF52" s="397" t="n">
        <f aca="false">AF274</f>
        <v>0</v>
      </c>
      <c r="AG52" s="397" t="n">
        <f aca="false">AG274</f>
        <v>0</v>
      </c>
      <c r="AH52" s="397" t="n">
        <f aca="false">AH274</f>
        <v>0</v>
      </c>
      <c r="AI52" s="398"/>
      <c r="AJ52" s="397" t="n">
        <f aca="false">SUM(AE52:AH52)</f>
        <v>0</v>
      </c>
      <c r="AK52" s="398"/>
      <c r="AL52" s="399" t="n">
        <f aca="false">AL274</f>
        <v>644.692441424468</v>
      </c>
      <c r="AM52" s="399" t="n">
        <f aca="false">AM274</f>
        <v>573.322038309624</v>
      </c>
      <c r="AN52" s="399" t="n">
        <f aca="false">AN274</f>
        <v>958.603030049109</v>
      </c>
      <c r="AO52" s="399" t="n">
        <f aca="false">AO274</f>
        <v>405.684203988943</v>
      </c>
      <c r="AP52" s="399" t="n">
        <f aca="false">AP274</f>
        <v>1909.13312359391</v>
      </c>
      <c r="AQ52" s="399" t="n">
        <f aca="false">AQ274</f>
        <v>577.960675550545</v>
      </c>
      <c r="AR52" s="399" t="n">
        <f aca="false">AR274</f>
        <v>3751.83423377629</v>
      </c>
      <c r="AS52" s="399" t="n">
        <f aca="false">AS274</f>
        <v>1950.66959184606</v>
      </c>
      <c r="AT52" s="399" t="n">
        <f aca="false">AT274</f>
        <v>2942.65245466226</v>
      </c>
      <c r="AU52" s="399" t="n">
        <f aca="false">AU274</f>
        <v>541.787565194428</v>
      </c>
      <c r="AV52" s="399" t="n">
        <f aca="false">AV274</f>
        <v>1089.10588624641</v>
      </c>
      <c r="AW52" s="399" t="n">
        <f aca="false">AW274</f>
        <v>1478.07227419156</v>
      </c>
      <c r="AX52" s="399" t="n">
        <f aca="false">AX274</f>
        <v>1867.0386621367</v>
      </c>
      <c r="AY52" s="399" t="n">
        <f aca="false">AY274</f>
        <v>2256.00505008185</v>
      </c>
      <c r="AZ52" s="399" t="n">
        <f aca="false">AZ274</f>
        <v>300.041849490379</v>
      </c>
      <c r="BA52" s="399" t="n">
        <f aca="false">BA274</f>
        <v>2834.0773242734</v>
      </c>
      <c r="BB52" s="399" t="e">
        <f aca="false">BB274</f>
        <v>#DIV/0!</v>
      </c>
      <c r="BC52" s="399" t="e">
        <f aca="false">BC274</f>
        <v>#DIV/0!</v>
      </c>
    </row>
    <row r="53" customFormat="false" ht="18" hidden="false" customHeight="true" outlineLevel="0" collapsed="false">
      <c r="A53" s="27"/>
      <c r="B53" s="392" t="s">
        <v>178</v>
      </c>
      <c r="C53" s="392" t="s">
        <v>165</v>
      </c>
      <c r="D53" s="302"/>
      <c r="E53" s="400"/>
      <c r="F53" s="321" t="n">
        <f aca="false">IF(F27=0,0,F51/F27*100)</f>
        <v>0</v>
      </c>
      <c r="G53" s="321" t="n">
        <f aca="false">IF(G27=0,0,G51/G27*100)</f>
        <v>0</v>
      </c>
      <c r="H53" s="321" t="n">
        <f aca="false">IF(H27=0,0,H51/H27*100)</f>
        <v>0</v>
      </c>
      <c r="I53" s="321" t="n">
        <f aca="false">IF(I27=0,0,I51/I27*100)</f>
        <v>0</v>
      </c>
      <c r="J53" s="303"/>
      <c r="K53" s="360" t="e">
        <f aca="false">(F53*F30+G53*G30+H53*H30+I53*I30)/K30</f>
        <v>#DIV/0!</v>
      </c>
      <c r="L53" s="361"/>
      <c r="M53" s="303"/>
      <c r="N53" s="321" t="n">
        <f aca="false">IF(N27=0,0,N51/N27*100)</f>
        <v>0</v>
      </c>
      <c r="O53" s="321" t="n">
        <f aca="false">IF(O27=0,0,O51/O27*100)</f>
        <v>0</v>
      </c>
      <c r="P53" s="321" t="n">
        <f aca="false">IF(P27=0,0,P51/P27*100)</f>
        <v>0</v>
      </c>
      <c r="Q53" s="321" t="n">
        <f aca="false">IF(Q27=0,0,Q51/Q27*100)</f>
        <v>0</v>
      </c>
      <c r="R53" s="303"/>
      <c r="S53" s="321" t="n">
        <f aca="false">IF(S27=0,0,S51/S27*100)</f>
        <v>0</v>
      </c>
      <c r="T53" s="303"/>
      <c r="U53" s="302"/>
      <c r="V53" s="400"/>
      <c r="W53" s="321" t="n">
        <f aca="false">IF(W27=0,0,W51/W27*100)</f>
        <v>0</v>
      </c>
      <c r="X53" s="321" t="n">
        <f aca="false">IF(X27=0,0,X51/X27*100)</f>
        <v>0</v>
      </c>
      <c r="Y53" s="321" t="n">
        <f aca="false">IF(Y27=0,0,Y51/Y27*100)</f>
        <v>0</v>
      </c>
      <c r="Z53" s="321" t="n">
        <f aca="false">IF(Z27=0,0,Z51/Z27*100)</f>
        <v>0</v>
      </c>
      <c r="AA53" s="303"/>
      <c r="AB53" s="360" t="e">
        <f aca="false">(W53*W30+X53*X30+Y53*Y30+Z53*Z30)/AB30</f>
        <v>#DIV/0!</v>
      </c>
      <c r="AC53" s="361"/>
      <c r="AD53" s="303"/>
      <c r="AE53" s="321" t="n">
        <f aca="false">IF(AE27=0,0,AE51/AE27*100)</f>
        <v>0</v>
      </c>
      <c r="AF53" s="321" t="n">
        <f aca="false">IF(AF27=0,0,AF51/AF27*100)</f>
        <v>0</v>
      </c>
      <c r="AG53" s="321" t="n">
        <f aca="false">IF(AG27=0,0,AG51/AG27*100)</f>
        <v>0</v>
      </c>
      <c r="AH53" s="321" t="n">
        <f aca="false">IF(AH27=0,0,AH51/AH27*100)</f>
        <v>0</v>
      </c>
      <c r="AI53" s="303"/>
      <c r="AJ53" s="321" t="n">
        <f aca="false">IF(AJ27=0,0,AJ51/AJ27*100)</f>
        <v>0</v>
      </c>
      <c r="AK53" s="303"/>
      <c r="AL53" s="401" t="e">
        <f aca="false">AL51/AL28*100</f>
        <v>#DIV/0!</v>
      </c>
      <c r="AM53" s="402" t="e">
        <f aca="false">AM51/AM27*100</f>
        <v>#DIV/0!</v>
      </c>
      <c r="AN53" s="401" t="e">
        <f aca="false">AN51/AN27*100</f>
        <v>#DIV/0!</v>
      </c>
      <c r="AO53" s="401" t="e">
        <f aca="false">AO51/AO27*100</f>
        <v>#DIV/0!</v>
      </c>
      <c r="AP53" s="401" t="e">
        <f aca="false">AP51/AP27*100</f>
        <v>#DIV/0!</v>
      </c>
      <c r="AQ53" s="401" t="e">
        <f aca="false">AQ51/AQ27*100</f>
        <v>#DIV/0!</v>
      </c>
      <c r="AR53" s="401" t="e">
        <f aca="false">AR51/AR27*100</f>
        <v>#DIV/0!</v>
      </c>
      <c r="AS53" s="401" t="e">
        <f aca="false">AS51/AS27*100</f>
        <v>#DIV/0!</v>
      </c>
      <c r="AT53" s="401" t="e">
        <f aca="false">AT51/AT27*100</f>
        <v>#DIV/0!</v>
      </c>
      <c r="AU53" s="401" t="e">
        <f aca="false">AU51/AU27*100</f>
        <v>#DIV/0!</v>
      </c>
      <c r="AV53" s="401" t="e">
        <f aca="false">AV51/AV27*100</f>
        <v>#DIV/0!</v>
      </c>
      <c r="AW53" s="401" t="e">
        <f aca="false">AW51/AW27*100</f>
        <v>#DIV/0!</v>
      </c>
      <c r="AX53" s="401" t="e">
        <f aca="false">AX51/AX27*100</f>
        <v>#DIV/0!</v>
      </c>
      <c r="AY53" s="401" t="e">
        <f aca="false">AY51/AY27*100</f>
        <v>#DIV/0!</v>
      </c>
      <c r="AZ53" s="401" t="e">
        <f aca="false">AZ51/AZ27*100</f>
        <v>#DIV/0!</v>
      </c>
      <c r="BA53" s="401" t="e">
        <f aca="false">BA51/BA27*100</f>
        <v>#DIV/0!</v>
      </c>
      <c r="BB53" s="401" t="e">
        <f aca="false">BB51/BB27*100</f>
        <v>#DIV/0!</v>
      </c>
      <c r="BC53" s="401" t="e">
        <f aca="false">BC51/BC27*100</f>
        <v>#DIV/0!</v>
      </c>
    </row>
    <row r="54" customFormat="false" ht="15.6" hidden="false" customHeight="true" outlineLevel="0" collapsed="false">
      <c r="A54" s="27"/>
      <c r="B54" s="394" t="s">
        <v>177</v>
      </c>
      <c r="C54" s="395" t="s">
        <v>165</v>
      </c>
      <c r="D54" s="403"/>
      <c r="E54" s="396"/>
      <c r="F54" s="404" t="n">
        <f aca="false">IF(F27=0,0,F52/F27*100)</f>
        <v>0</v>
      </c>
      <c r="G54" s="404" t="n">
        <f aca="false">IF(G27=0,0,G52/G27*100)</f>
        <v>0</v>
      </c>
      <c r="H54" s="404" t="n">
        <f aca="false">IF(H27=0,0,H52/H27*100)</f>
        <v>0</v>
      </c>
      <c r="I54" s="404" t="n">
        <f aca="false">IF(I27=0,0,I52/I27*100)</f>
        <v>0</v>
      </c>
      <c r="J54" s="405"/>
      <c r="K54" s="404" t="n">
        <f aca="false">SUM(F54:I54)</f>
        <v>0</v>
      </c>
      <c r="L54" s="405"/>
      <c r="M54" s="405"/>
      <c r="N54" s="404" t="n">
        <f aca="false">IF(N27=0,0,N52/N27*100)</f>
        <v>0</v>
      </c>
      <c r="O54" s="404" t="n">
        <f aca="false">IF(O27=0,0,O52/O27*100)</f>
        <v>0</v>
      </c>
      <c r="P54" s="404" t="n">
        <f aca="false">IF(P27=0,0,P52/P27*100)</f>
        <v>0</v>
      </c>
      <c r="Q54" s="404" t="n">
        <f aca="false">IF(Q27=0,0,Q52/Q27*100)</f>
        <v>0</v>
      </c>
      <c r="R54" s="405"/>
      <c r="S54" s="404" t="n">
        <f aca="false">IF(S27=0,0,S52/S27*100)</f>
        <v>0</v>
      </c>
      <c r="T54" s="405"/>
      <c r="U54" s="403"/>
      <c r="V54" s="396"/>
      <c r="W54" s="404" t="n">
        <f aca="false">IF(W27=0,0,W52/W27*100)</f>
        <v>0</v>
      </c>
      <c r="X54" s="404" t="n">
        <f aca="false">IF(X27=0,0,X52/X27*100)</f>
        <v>0</v>
      </c>
      <c r="Y54" s="404" t="n">
        <f aca="false">IF(Y27=0,0,Y52/Y27*100)</f>
        <v>0</v>
      </c>
      <c r="Z54" s="404" t="n">
        <f aca="false">IF(Z27=0,0,Z52/Z27*100)</f>
        <v>0</v>
      </c>
      <c r="AA54" s="405"/>
      <c r="AB54" s="404" t="n">
        <f aca="false">SUM(W54:Z54)</f>
        <v>0</v>
      </c>
      <c r="AC54" s="405"/>
      <c r="AD54" s="405"/>
      <c r="AE54" s="404" t="n">
        <f aca="false">IF(AE27=0,0,AE52/AE27*100)</f>
        <v>0</v>
      </c>
      <c r="AF54" s="404" t="n">
        <f aca="false">IF(AF27=0,0,AF52/AF27*100)</f>
        <v>0</v>
      </c>
      <c r="AG54" s="404" t="n">
        <f aca="false">IF(AG27=0,0,AG52/AG27*100)</f>
        <v>0</v>
      </c>
      <c r="AH54" s="404" t="n">
        <f aca="false">IF(AH27=0,0,AH52/AH27*100)</f>
        <v>0</v>
      </c>
      <c r="AI54" s="405"/>
      <c r="AJ54" s="404" t="n">
        <f aca="false">IF(AJ27=0,0,AJ52/AJ27*100)</f>
        <v>0</v>
      </c>
      <c r="AK54" s="405"/>
      <c r="AL54" s="406" t="e">
        <f aca="false">AL52/AL28*100</f>
        <v>#DIV/0!</v>
      </c>
      <c r="AM54" s="406" t="e">
        <f aca="false">AM52/AM27*100</f>
        <v>#DIV/0!</v>
      </c>
      <c r="AN54" s="406" t="e">
        <f aca="false">AN52/AN27*100</f>
        <v>#DIV/0!</v>
      </c>
      <c r="AO54" s="406" t="e">
        <f aca="false">AO52/AO27*100</f>
        <v>#DIV/0!</v>
      </c>
      <c r="AP54" s="406" t="e">
        <f aca="false">AP52/AP27*100</f>
        <v>#DIV/0!</v>
      </c>
      <c r="AQ54" s="406" t="e">
        <f aca="false">AQ52/AQ27*100</f>
        <v>#DIV/0!</v>
      </c>
      <c r="AR54" s="406" t="e">
        <f aca="false">AR52/AR27*100</f>
        <v>#DIV/0!</v>
      </c>
      <c r="AS54" s="406" t="e">
        <f aca="false">AS52/AS27*100</f>
        <v>#DIV/0!</v>
      </c>
      <c r="AT54" s="406" t="e">
        <f aca="false">AT52/AT27*100</f>
        <v>#DIV/0!</v>
      </c>
      <c r="AU54" s="406" t="e">
        <f aca="false">AU52/AU27*100</f>
        <v>#DIV/0!</v>
      </c>
      <c r="AV54" s="406" t="e">
        <f aca="false">AV52/AV27*100</f>
        <v>#DIV/0!</v>
      </c>
      <c r="AW54" s="406" t="e">
        <f aca="false">AW52/AW27*100</f>
        <v>#DIV/0!</v>
      </c>
      <c r="AX54" s="406" t="e">
        <f aca="false">AX52/AX27*100</f>
        <v>#DIV/0!</v>
      </c>
      <c r="AY54" s="406" t="e">
        <f aca="false">AY52/AY27*100</f>
        <v>#DIV/0!</v>
      </c>
      <c r="AZ54" s="406" t="e">
        <f aca="false">AZ52/AZ27*100</f>
        <v>#DIV/0!</v>
      </c>
      <c r="BA54" s="406" t="e">
        <f aca="false">BA52/BA27*100</f>
        <v>#DIV/0!</v>
      </c>
      <c r="BB54" s="406" t="e">
        <f aca="false">BB52/BB27*100</f>
        <v>#DIV/0!</v>
      </c>
      <c r="BC54" s="406" t="e">
        <f aca="false">BC52/BC27*100</f>
        <v>#DIV/0!</v>
      </c>
    </row>
    <row r="55" customFormat="false" ht="15" hidden="false" customHeight="false" outlineLevel="0" collapsed="false">
      <c r="A55" s="27"/>
      <c r="B55" s="27"/>
      <c r="C55" s="27"/>
      <c r="D55" s="40"/>
      <c r="E55" s="27"/>
      <c r="F55" s="40"/>
      <c r="G55" s="27"/>
      <c r="H55" s="27"/>
      <c r="I55" s="27"/>
      <c r="J55" s="27"/>
      <c r="K55" s="27"/>
      <c r="L55" s="27"/>
      <c r="M55" s="27"/>
      <c r="N55" s="27"/>
      <c r="O55" s="27"/>
      <c r="P55" s="27"/>
      <c r="Q55" s="27"/>
      <c r="R55" s="27"/>
      <c r="S55" s="165"/>
      <c r="T55" s="57"/>
      <c r="U55" s="40"/>
      <c r="V55" s="27"/>
      <c r="W55" s="40"/>
      <c r="X55" s="27"/>
      <c r="Y55" s="27"/>
      <c r="Z55" s="27"/>
      <c r="AA55" s="27"/>
      <c r="AB55" s="27"/>
      <c r="AC55" s="27"/>
      <c r="AD55" s="27"/>
      <c r="AE55" s="27"/>
      <c r="AF55" s="27"/>
      <c r="AG55" s="27"/>
      <c r="AH55" s="27"/>
      <c r="AI55" s="27"/>
      <c r="AJ55" s="165"/>
      <c r="AK55" s="27"/>
      <c r="AL55" s="40"/>
      <c r="AM55" s="27"/>
      <c r="AN55" s="27"/>
      <c r="AO55" s="27"/>
      <c r="AP55" s="27"/>
      <c r="AQ55" s="27"/>
      <c r="AR55" s="27"/>
      <c r="AS55" s="27"/>
      <c r="AT55" s="27"/>
      <c r="AU55" s="27"/>
      <c r="AV55" s="27"/>
      <c r="AW55" s="27"/>
      <c r="AX55" s="27"/>
      <c r="AY55" s="27"/>
      <c r="AZ55" s="27"/>
      <c r="BA55" s="27"/>
      <c r="BB55" s="27"/>
      <c r="BC55" s="27"/>
    </row>
    <row r="56" customFormat="false" ht="15" hidden="false" customHeight="false" outlineLevel="0" collapsed="false">
      <c r="A56" s="24"/>
      <c r="B56" s="2"/>
      <c r="C56" s="1"/>
      <c r="D56" s="66"/>
      <c r="E56" s="2"/>
      <c r="F56" s="66"/>
      <c r="G56" s="24"/>
      <c r="H56" s="24"/>
      <c r="I56" s="24"/>
      <c r="J56" s="24"/>
      <c r="K56" s="24"/>
      <c r="L56" s="24"/>
      <c r="M56" s="24"/>
      <c r="N56" s="24"/>
      <c r="O56" s="24"/>
      <c r="P56" s="24"/>
      <c r="Q56" s="24"/>
      <c r="R56" s="24"/>
      <c r="S56" s="184"/>
      <c r="T56" s="183"/>
      <c r="U56" s="66"/>
      <c r="V56" s="2"/>
      <c r="W56" s="66"/>
      <c r="X56" s="24"/>
      <c r="Y56" s="24"/>
      <c r="Z56" s="24"/>
      <c r="AA56" s="24"/>
      <c r="AB56" s="24"/>
      <c r="AC56" s="24"/>
      <c r="AD56" s="24"/>
      <c r="AE56" s="24"/>
      <c r="AF56" s="24"/>
      <c r="AG56" s="24"/>
      <c r="AH56" s="24"/>
      <c r="AI56" s="24"/>
      <c r="AJ56" s="184"/>
      <c r="AK56" s="24"/>
      <c r="AL56" s="66"/>
      <c r="AM56" s="24"/>
      <c r="AN56" s="24"/>
      <c r="AO56" s="24"/>
      <c r="AP56" s="24"/>
      <c r="AQ56" s="24"/>
      <c r="AR56" s="24"/>
      <c r="AS56" s="24"/>
      <c r="AT56" s="24"/>
      <c r="AU56" s="24"/>
      <c r="AV56" s="24"/>
      <c r="AW56" s="24"/>
      <c r="AX56" s="24"/>
      <c r="AY56" s="24"/>
      <c r="AZ56" s="24"/>
      <c r="BA56" s="24"/>
      <c r="BB56" s="24"/>
      <c r="BC56" s="24"/>
    </row>
    <row r="57" customFormat="false" ht="18.55" hidden="false" customHeight="false" outlineLevel="0" collapsed="false">
      <c r="A57" s="24"/>
      <c r="B57" s="407"/>
      <c r="C57" s="408"/>
      <c r="D57" s="66"/>
      <c r="E57" s="408"/>
      <c r="F57" s="66"/>
      <c r="G57" s="24"/>
      <c r="H57" s="24"/>
      <c r="I57" s="24"/>
      <c r="J57" s="24"/>
      <c r="K57" s="24"/>
      <c r="L57" s="24"/>
      <c r="M57" s="24"/>
      <c r="N57" s="24"/>
      <c r="O57" s="24"/>
      <c r="P57" s="24"/>
      <c r="Q57" s="24"/>
      <c r="R57" s="24"/>
      <c r="S57" s="184"/>
      <c r="T57" s="183"/>
      <c r="U57" s="66"/>
      <c r="V57" s="408"/>
      <c r="W57" s="66"/>
      <c r="X57" s="24"/>
      <c r="Y57" s="24"/>
      <c r="Z57" s="24"/>
      <c r="AA57" s="24"/>
      <c r="AB57" s="24"/>
      <c r="AC57" s="24"/>
      <c r="AD57" s="24"/>
      <c r="AE57" s="24"/>
      <c r="AF57" s="24"/>
      <c r="AG57" s="24"/>
      <c r="AH57" s="24"/>
      <c r="AI57" s="24"/>
      <c r="AJ57" s="184"/>
      <c r="AK57" s="24"/>
      <c r="AL57" s="66"/>
      <c r="AM57" s="24"/>
      <c r="AN57" s="24"/>
      <c r="AO57" s="24"/>
      <c r="AP57" s="24"/>
      <c r="AQ57" s="24"/>
      <c r="AR57" s="24"/>
      <c r="AS57" s="24"/>
      <c r="AT57" s="24"/>
      <c r="AU57" s="24"/>
      <c r="AV57" s="24"/>
      <c r="AW57" s="24"/>
      <c r="AX57" s="24"/>
      <c r="AY57" s="24"/>
      <c r="AZ57" s="24"/>
      <c r="BA57" s="24"/>
      <c r="BB57" s="24"/>
      <c r="BC57" s="24"/>
    </row>
    <row r="58" customFormat="false" ht="18.55" hidden="false" customHeight="false" outlineLevel="0" collapsed="false">
      <c r="A58" s="24"/>
      <c r="B58" s="407"/>
      <c r="C58" s="409" t="s">
        <v>179</v>
      </c>
      <c r="D58" s="66"/>
      <c r="E58" s="410"/>
      <c r="F58" s="411"/>
      <c r="G58" s="412"/>
      <c r="H58" s="412"/>
      <c r="I58" s="412"/>
      <c r="J58" s="183"/>
      <c r="K58" s="412"/>
      <c r="L58" s="183"/>
      <c r="M58" s="183"/>
      <c r="N58" s="412"/>
      <c r="O58" s="412"/>
      <c r="P58" s="412"/>
      <c r="Q58" s="412"/>
      <c r="R58" s="183"/>
      <c r="S58" s="413"/>
      <c r="T58" s="183"/>
      <c r="U58" s="66"/>
      <c r="V58" s="410"/>
      <c r="W58" s="411"/>
      <c r="X58" s="412"/>
      <c r="Y58" s="412"/>
      <c r="Z58" s="412"/>
      <c r="AA58" s="183"/>
      <c r="AB58" s="412"/>
      <c r="AC58" s="183"/>
      <c r="AD58" s="183"/>
      <c r="AE58" s="412"/>
      <c r="AF58" s="412"/>
      <c r="AG58" s="412"/>
      <c r="AH58" s="412"/>
      <c r="AI58" s="183"/>
      <c r="AJ58" s="413"/>
      <c r="AK58" s="183"/>
      <c r="AL58" s="411"/>
      <c r="AM58" s="412"/>
      <c r="AN58" s="412"/>
      <c r="AO58" s="412"/>
      <c r="AP58" s="412"/>
      <c r="AQ58" s="412"/>
      <c r="AR58" s="412"/>
      <c r="AS58" s="412"/>
      <c r="AT58" s="412"/>
      <c r="AU58" s="412"/>
      <c r="AV58" s="412"/>
      <c r="AW58" s="412"/>
      <c r="AX58" s="412"/>
      <c r="AY58" s="412"/>
      <c r="AZ58" s="412"/>
      <c r="BA58" s="413"/>
      <c r="BB58" s="413"/>
      <c r="BC58" s="413"/>
    </row>
    <row r="59" customFormat="false" ht="15" hidden="false" customHeight="false" outlineLevel="0" collapsed="false">
      <c r="A59" s="24"/>
      <c r="B59" s="2"/>
      <c r="C59" s="414" t="s">
        <v>180</v>
      </c>
      <c r="D59" s="415"/>
      <c r="E59" s="416"/>
      <c r="F59" s="415"/>
      <c r="G59" s="417"/>
      <c r="H59" s="417"/>
      <c r="I59" s="417"/>
      <c r="J59" s="417"/>
      <c r="K59" s="417"/>
      <c r="L59" s="417"/>
      <c r="M59" s="417"/>
      <c r="N59" s="417"/>
      <c r="O59" s="417"/>
      <c r="P59" s="417"/>
      <c r="Q59" s="417"/>
      <c r="R59" s="417"/>
      <c r="S59" s="418"/>
      <c r="T59" s="419"/>
      <c r="U59" s="415"/>
      <c r="V59" s="416"/>
      <c r="W59" s="415"/>
      <c r="X59" s="417"/>
      <c r="Y59" s="417"/>
      <c r="Z59" s="417"/>
      <c r="AA59" s="417"/>
      <c r="AB59" s="417"/>
      <c r="AC59" s="417"/>
      <c r="AD59" s="417"/>
      <c r="AE59" s="417"/>
      <c r="AF59" s="417"/>
      <c r="AG59" s="417"/>
      <c r="AH59" s="417"/>
      <c r="AI59" s="417"/>
      <c r="AJ59" s="418"/>
      <c r="AK59" s="417"/>
      <c r="AL59" s="415"/>
      <c r="AM59" s="417"/>
      <c r="AN59" s="417"/>
      <c r="AO59" s="417"/>
      <c r="AP59" s="417"/>
      <c r="AQ59" s="417"/>
      <c r="AR59" s="417"/>
      <c r="AS59" s="417"/>
      <c r="AT59" s="417"/>
      <c r="AU59" s="417"/>
      <c r="AV59" s="417"/>
      <c r="AW59" s="417"/>
      <c r="AX59" s="417"/>
      <c r="AY59" s="417"/>
      <c r="AZ59" s="417"/>
      <c r="BA59" s="418"/>
      <c r="BB59" s="418"/>
      <c r="BC59" s="418"/>
    </row>
    <row r="60" customFormat="false" ht="27.05" hidden="false" customHeight="true" outlineLevel="0" collapsed="false">
      <c r="A60" s="24"/>
      <c r="B60" s="2"/>
      <c r="C60" s="420" t="s">
        <v>181</v>
      </c>
      <c r="D60" s="414"/>
      <c r="E60" s="421"/>
      <c r="F60" s="422" t="str">
        <f aca="false">F6</f>
        <v>- Bitte auswählen -</v>
      </c>
      <c r="G60" s="423" t="str">
        <f aca="false">G6</f>
        <v>- Bitte auswählen -</v>
      </c>
      <c r="H60" s="423" t="str">
        <f aca="false">H6</f>
        <v>- Bitte auswählen -</v>
      </c>
      <c r="I60" s="423" t="str">
        <f aca="false">I6</f>
        <v>- Bitte auswählen -</v>
      </c>
      <c r="J60" s="416"/>
      <c r="K60" s="423"/>
      <c r="L60" s="416"/>
      <c r="M60" s="416"/>
      <c r="N60" s="423" t="str">
        <f aca="false">N6</f>
        <v>- Bitte auswählen -</v>
      </c>
      <c r="O60" s="424" t="str">
        <f aca="false">O6</f>
        <v>- Bitte auswählen -</v>
      </c>
      <c r="P60" s="424" t="str">
        <f aca="false">P6</f>
        <v>- Bitte auswählen -</v>
      </c>
      <c r="Q60" s="424" t="str">
        <f aca="false">Q6</f>
        <v>- Bitte auswählen -</v>
      </c>
      <c r="R60" s="425"/>
      <c r="S60" s="426"/>
      <c r="T60" s="416"/>
      <c r="U60" s="414"/>
      <c r="V60" s="421"/>
      <c r="W60" s="422" t="str">
        <f aca="false">W6</f>
        <v>- Bitte auswählen -</v>
      </c>
      <c r="X60" s="423" t="str">
        <f aca="false">X6</f>
        <v>- Bitte auswählen -</v>
      </c>
      <c r="Y60" s="423" t="str">
        <f aca="false">Y6</f>
        <v>- Bitte auswählen -</v>
      </c>
      <c r="Z60" s="423" t="str">
        <f aca="false">Z6</f>
        <v>- Bitte auswählen -</v>
      </c>
      <c r="AA60" s="416"/>
      <c r="AB60" s="423"/>
      <c r="AC60" s="416"/>
      <c r="AD60" s="416"/>
      <c r="AE60" s="423" t="str">
        <f aca="false">AE6</f>
        <v>- Bitte auswählen -</v>
      </c>
      <c r="AF60" s="424" t="str">
        <f aca="false">AF6</f>
        <v>- Bitte auswählen -</v>
      </c>
      <c r="AG60" s="424" t="str">
        <f aca="false">AG6</f>
        <v>- Bitte auswählen -</v>
      </c>
      <c r="AH60" s="424" t="str">
        <f aca="false">AH6</f>
        <v>- Bitte auswählen -</v>
      </c>
      <c r="AI60" s="425"/>
      <c r="AJ60" s="426"/>
      <c r="AK60" s="416"/>
      <c r="AL60" s="422" t="str">
        <f aca="false">AL$6</f>
        <v>Nahwärme</v>
      </c>
      <c r="AM60" s="423" t="str">
        <f aca="false">AM$6</f>
        <v>Biogaskessel</v>
      </c>
      <c r="AN60" s="423" t="str">
        <f aca="false">AN$6</f>
        <v>Gas-Niedertemperaturkessel</v>
      </c>
      <c r="AO60" s="423" t="str">
        <f aca="false">AO$6</f>
        <v>Gas-Brennwertkessel</v>
      </c>
      <c r="AP60" s="423" t="str">
        <f aca="false">AP$6</f>
        <v>Ölkessel</v>
      </c>
      <c r="AQ60" s="423" t="str">
        <f aca="false">AQ$6</f>
        <v>Öl-Brennwertgerät</v>
      </c>
      <c r="AR60" s="423" t="str">
        <f aca="false">AR$6</f>
        <v>Pelletkessel</v>
      </c>
      <c r="AS60" s="423" t="str">
        <f aca="false">AS$6</f>
        <v>Scheitholzanlage</v>
      </c>
      <c r="AT60" s="423" t="str">
        <f aca="false">AT$6</f>
        <v>Hackschnitzelkessel</v>
      </c>
      <c r="AU60" s="423" t="str">
        <f aca="false">AU$6</f>
        <v>Stromheizung</v>
      </c>
      <c r="AV60" s="423" t="str">
        <f aca="false">AV$6</f>
        <v>Luft-WP</v>
      </c>
      <c r="AW60" s="423" t="str">
        <f aca="false">AW$6</f>
        <v>Luft-WP mit PV-Unterstützung</v>
      </c>
      <c r="AX60" s="423" t="str">
        <f aca="false">AX$6</f>
        <v>Wasser-WP</v>
      </c>
      <c r="AY60" s="423" t="str">
        <f aca="false">AY$6</f>
        <v>Wasser-WP mit PV-Unterstützung</v>
      </c>
      <c r="AZ60" s="423" t="str">
        <f aca="false">AZ$6</f>
        <v>Solarthermie</v>
      </c>
      <c r="BA60" s="426" t="str">
        <f aca="false">BA$6</f>
        <v>Brennstoffzelle</v>
      </c>
      <c r="BB60" s="426" t="str">
        <f aca="false">BB$6</f>
        <v>weiterer Anlagentyp1</v>
      </c>
      <c r="BC60" s="427" t="str">
        <f aca="false">BC$6</f>
        <v>weiterer Anlagentyp2</v>
      </c>
    </row>
    <row r="61" customFormat="false" ht="23.85" hidden="false" customHeight="true" outlineLevel="0" collapsed="false">
      <c r="A61" s="24"/>
      <c r="B61" s="428" t="s">
        <v>182</v>
      </c>
      <c r="C61" s="429"/>
      <c r="D61" s="414"/>
      <c r="E61" s="416"/>
      <c r="F61" s="414" t="n">
        <v>0</v>
      </c>
      <c r="G61" s="78"/>
      <c r="H61" s="78"/>
      <c r="I61" s="78"/>
      <c r="J61" s="78"/>
      <c r="K61" s="78"/>
      <c r="L61" s="78"/>
      <c r="M61" s="78"/>
      <c r="N61" s="78" t="n">
        <v>0</v>
      </c>
      <c r="O61" s="78"/>
      <c r="P61" s="78"/>
      <c r="Q61" s="78"/>
      <c r="R61" s="78"/>
      <c r="S61" s="430"/>
      <c r="T61" s="416"/>
      <c r="U61" s="414"/>
      <c r="V61" s="416"/>
      <c r="W61" s="414" t="n">
        <v>0</v>
      </c>
      <c r="X61" s="78"/>
      <c r="Y61" s="78"/>
      <c r="Z61" s="78"/>
      <c r="AA61" s="78"/>
      <c r="AB61" s="78"/>
      <c r="AC61" s="78"/>
      <c r="AD61" s="78"/>
      <c r="AE61" s="78" t="n">
        <v>0</v>
      </c>
      <c r="AF61" s="78"/>
      <c r="AG61" s="78"/>
      <c r="AH61" s="78"/>
      <c r="AI61" s="78"/>
      <c r="AJ61" s="430"/>
      <c r="AK61" s="78"/>
      <c r="AL61" s="414" t="n">
        <v>0</v>
      </c>
      <c r="AM61" s="78" t="n">
        <v>0</v>
      </c>
      <c r="AN61" s="78" t="n">
        <v>0</v>
      </c>
      <c r="AO61" s="78" t="n">
        <v>0</v>
      </c>
      <c r="AP61" s="78" t="n">
        <v>0</v>
      </c>
      <c r="AQ61" s="78" t="n">
        <v>0</v>
      </c>
      <c r="AR61" s="78" t="n">
        <v>0</v>
      </c>
      <c r="AS61" s="78" t="n">
        <v>0</v>
      </c>
      <c r="AT61" s="78" t="n">
        <v>0</v>
      </c>
      <c r="AU61" s="78" t="n">
        <v>0</v>
      </c>
      <c r="AV61" s="78" t="n">
        <v>0</v>
      </c>
      <c r="AW61" s="78" t="n">
        <v>1</v>
      </c>
      <c r="AX61" s="417"/>
      <c r="AY61" s="417"/>
      <c r="AZ61" s="417"/>
      <c r="BA61" s="418"/>
      <c r="BB61" s="418"/>
      <c r="BC61" s="418"/>
    </row>
    <row r="62" customFormat="false" ht="15" hidden="true" customHeight="false" outlineLevel="0" collapsed="false">
      <c r="A62" s="24"/>
      <c r="B62" s="2"/>
      <c r="C62" s="429"/>
      <c r="D62" s="414"/>
      <c r="E62" s="416"/>
      <c r="F62" s="414" t="n">
        <v>0</v>
      </c>
      <c r="G62" s="78"/>
      <c r="H62" s="78"/>
      <c r="I62" s="78"/>
      <c r="J62" s="78"/>
      <c r="K62" s="78"/>
      <c r="L62" s="78"/>
      <c r="M62" s="78"/>
      <c r="N62" s="78" t="n">
        <v>0</v>
      </c>
      <c r="O62" s="78"/>
      <c r="P62" s="78"/>
      <c r="Q62" s="78"/>
      <c r="R62" s="78"/>
      <c r="S62" s="430"/>
      <c r="T62" s="416"/>
      <c r="U62" s="414"/>
      <c r="V62" s="416"/>
      <c r="W62" s="414" t="n">
        <v>0</v>
      </c>
      <c r="X62" s="78"/>
      <c r="Y62" s="78"/>
      <c r="Z62" s="78"/>
      <c r="AA62" s="78"/>
      <c r="AB62" s="78"/>
      <c r="AC62" s="78"/>
      <c r="AD62" s="78"/>
      <c r="AE62" s="78" t="n">
        <v>0</v>
      </c>
      <c r="AF62" s="78"/>
      <c r="AG62" s="78"/>
      <c r="AH62" s="78"/>
      <c r="AI62" s="78"/>
      <c r="AJ62" s="430"/>
      <c r="AK62" s="78"/>
      <c r="AL62" s="414" t="n">
        <v>0</v>
      </c>
      <c r="AM62" s="78" t="n">
        <v>0</v>
      </c>
      <c r="AN62" s="78" t="n">
        <v>0</v>
      </c>
      <c r="AO62" s="78" t="n">
        <v>0</v>
      </c>
      <c r="AP62" s="78" t="n">
        <v>0</v>
      </c>
      <c r="AQ62" s="78" t="n">
        <v>0</v>
      </c>
      <c r="AR62" s="78" t="n">
        <v>0</v>
      </c>
      <c r="AS62" s="78" t="n">
        <v>0</v>
      </c>
      <c r="AT62" s="78" t="n">
        <v>0</v>
      </c>
      <c r="AU62" s="78" t="n">
        <v>0</v>
      </c>
      <c r="AV62" s="78" t="n">
        <v>0</v>
      </c>
      <c r="AW62" s="37"/>
      <c r="AX62" s="417"/>
      <c r="AY62" s="37"/>
      <c r="AZ62" s="417"/>
      <c r="BA62" s="418"/>
      <c r="BB62" s="24"/>
      <c r="BC62" s="24"/>
    </row>
    <row r="63" customFormat="false" ht="15" hidden="true" customHeight="false" outlineLevel="0" collapsed="false">
      <c r="A63" s="24"/>
      <c r="B63" s="2"/>
      <c r="C63" s="429"/>
      <c r="D63" s="414"/>
      <c r="E63" s="416"/>
      <c r="F63" s="414" t="n">
        <v>0</v>
      </c>
      <c r="G63" s="78"/>
      <c r="H63" s="78"/>
      <c r="I63" s="78"/>
      <c r="J63" s="78"/>
      <c r="K63" s="78"/>
      <c r="L63" s="78"/>
      <c r="M63" s="78"/>
      <c r="N63" s="78" t="n">
        <v>0</v>
      </c>
      <c r="O63" s="78"/>
      <c r="P63" s="78"/>
      <c r="Q63" s="78"/>
      <c r="R63" s="78"/>
      <c r="S63" s="430"/>
      <c r="T63" s="416"/>
      <c r="U63" s="414"/>
      <c r="V63" s="416"/>
      <c r="W63" s="414" t="n">
        <v>0</v>
      </c>
      <c r="X63" s="78"/>
      <c r="Y63" s="78"/>
      <c r="Z63" s="78"/>
      <c r="AA63" s="78"/>
      <c r="AB63" s="78"/>
      <c r="AC63" s="78"/>
      <c r="AD63" s="78"/>
      <c r="AE63" s="78" t="n">
        <v>0</v>
      </c>
      <c r="AF63" s="78"/>
      <c r="AG63" s="78"/>
      <c r="AH63" s="78"/>
      <c r="AI63" s="78"/>
      <c r="AJ63" s="430"/>
      <c r="AK63" s="78"/>
      <c r="AL63" s="414" t="n">
        <v>0</v>
      </c>
      <c r="AM63" s="78" t="n">
        <v>0</v>
      </c>
      <c r="AN63" s="78" t="n">
        <v>0</v>
      </c>
      <c r="AO63" s="78" t="n">
        <v>0</v>
      </c>
      <c r="AP63" s="78" t="n">
        <v>0</v>
      </c>
      <c r="AQ63" s="78" t="n">
        <v>0</v>
      </c>
      <c r="AR63" s="78" t="n">
        <v>0</v>
      </c>
      <c r="AS63" s="78" t="n">
        <v>0</v>
      </c>
      <c r="AT63" s="78" t="n">
        <v>0</v>
      </c>
      <c r="AU63" s="78" t="n">
        <v>0</v>
      </c>
      <c r="AV63" s="78" t="n">
        <v>0</v>
      </c>
      <c r="AW63" s="37"/>
      <c r="AX63" s="417"/>
      <c r="AY63" s="37"/>
      <c r="AZ63" s="417"/>
      <c r="BA63" s="418"/>
      <c r="BB63" s="24"/>
      <c r="BC63" s="24"/>
    </row>
    <row r="64" customFormat="false" ht="15" hidden="true" customHeight="false" outlineLevel="0" collapsed="false">
      <c r="A64" s="24"/>
      <c r="B64" s="2"/>
      <c r="C64" s="429"/>
      <c r="D64" s="414"/>
      <c r="E64" s="416"/>
      <c r="F64" s="414" t="n">
        <v>0</v>
      </c>
      <c r="G64" s="78"/>
      <c r="H64" s="78"/>
      <c r="I64" s="78"/>
      <c r="J64" s="78"/>
      <c r="K64" s="78"/>
      <c r="L64" s="78"/>
      <c r="M64" s="78"/>
      <c r="N64" s="78" t="n">
        <v>0</v>
      </c>
      <c r="O64" s="78"/>
      <c r="P64" s="78"/>
      <c r="Q64" s="78"/>
      <c r="R64" s="78"/>
      <c r="S64" s="430"/>
      <c r="T64" s="416"/>
      <c r="U64" s="414"/>
      <c r="V64" s="416"/>
      <c r="W64" s="414" t="n">
        <v>0</v>
      </c>
      <c r="X64" s="78"/>
      <c r="Y64" s="78"/>
      <c r="Z64" s="78"/>
      <c r="AA64" s="78"/>
      <c r="AB64" s="78"/>
      <c r="AC64" s="78"/>
      <c r="AD64" s="78"/>
      <c r="AE64" s="78" t="n">
        <v>0</v>
      </c>
      <c r="AF64" s="78"/>
      <c r="AG64" s="78"/>
      <c r="AH64" s="78"/>
      <c r="AI64" s="78"/>
      <c r="AJ64" s="430"/>
      <c r="AK64" s="78"/>
      <c r="AL64" s="414" t="n">
        <v>0</v>
      </c>
      <c r="AM64" s="78" t="n">
        <v>0</v>
      </c>
      <c r="AN64" s="78" t="n">
        <v>0</v>
      </c>
      <c r="AO64" s="78" t="n">
        <v>0</v>
      </c>
      <c r="AP64" s="78" t="n">
        <v>0</v>
      </c>
      <c r="AQ64" s="78" t="n">
        <v>0</v>
      </c>
      <c r="AR64" s="78" t="n">
        <v>0</v>
      </c>
      <c r="AS64" s="78" t="n">
        <v>0</v>
      </c>
      <c r="AT64" s="78" t="n">
        <v>0</v>
      </c>
      <c r="AU64" s="78" t="n">
        <v>0</v>
      </c>
      <c r="AV64" s="78" t="n">
        <v>0</v>
      </c>
      <c r="AW64" s="37"/>
      <c r="AX64" s="417"/>
      <c r="AY64" s="37"/>
      <c r="AZ64" s="417"/>
      <c r="BA64" s="418"/>
      <c r="BB64" s="24"/>
      <c r="BC64" s="24"/>
    </row>
    <row r="65" customFormat="false" ht="15" hidden="true" customHeight="false" outlineLevel="0" collapsed="false">
      <c r="A65" s="24"/>
      <c r="B65" s="2"/>
      <c r="C65" s="429"/>
      <c r="D65" s="414"/>
      <c r="E65" s="416"/>
      <c r="F65" s="414" t="n">
        <v>0</v>
      </c>
      <c r="G65" s="78"/>
      <c r="H65" s="78"/>
      <c r="I65" s="78"/>
      <c r="J65" s="78"/>
      <c r="K65" s="78"/>
      <c r="L65" s="78"/>
      <c r="M65" s="78"/>
      <c r="N65" s="78" t="n">
        <v>0</v>
      </c>
      <c r="O65" s="78"/>
      <c r="P65" s="78"/>
      <c r="Q65" s="78"/>
      <c r="R65" s="78"/>
      <c r="S65" s="430"/>
      <c r="T65" s="416"/>
      <c r="U65" s="414"/>
      <c r="V65" s="416"/>
      <c r="W65" s="414" t="n">
        <v>0</v>
      </c>
      <c r="X65" s="78"/>
      <c r="Y65" s="78"/>
      <c r="Z65" s="78"/>
      <c r="AA65" s="78"/>
      <c r="AB65" s="78"/>
      <c r="AC65" s="78"/>
      <c r="AD65" s="78"/>
      <c r="AE65" s="78" t="n">
        <v>0</v>
      </c>
      <c r="AF65" s="78"/>
      <c r="AG65" s="78"/>
      <c r="AH65" s="78"/>
      <c r="AI65" s="78"/>
      <c r="AJ65" s="430"/>
      <c r="AK65" s="78"/>
      <c r="AL65" s="414" t="n">
        <v>0</v>
      </c>
      <c r="AM65" s="78" t="n">
        <v>0</v>
      </c>
      <c r="AN65" s="78" t="n">
        <v>0</v>
      </c>
      <c r="AO65" s="78" t="n">
        <v>0</v>
      </c>
      <c r="AP65" s="78" t="n">
        <v>0</v>
      </c>
      <c r="AQ65" s="78" t="n">
        <v>0</v>
      </c>
      <c r="AR65" s="78" t="n">
        <v>0</v>
      </c>
      <c r="AS65" s="78" t="n">
        <v>0</v>
      </c>
      <c r="AT65" s="78" t="n">
        <v>0</v>
      </c>
      <c r="AU65" s="78" t="n">
        <v>0</v>
      </c>
      <c r="AV65" s="78" t="n">
        <v>0</v>
      </c>
      <c r="AW65" s="37"/>
      <c r="AX65" s="417"/>
      <c r="AY65" s="37"/>
      <c r="AZ65" s="417"/>
      <c r="BA65" s="418"/>
      <c r="BB65" s="24"/>
      <c r="BC65" s="24"/>
    </row>
    <row r="66" customFormat="false" ht="15" hidden="true" customHeight="false" outlineLevel="0" collapsed="false">
      <c r="A66" s="24"/>
      <c r="B66" s="2"/>
      <c r="C66" s="429"/>
      <c r="D66" s="414"/>
      <c r="E66" s="416"/>
      <c r="F66" s="414" t="n">
        <v>0</v>
      </c>
      <c r="G66" s="78"/>
      <c r="H66" s="78"/>
      <c r="I66" s="78"/>
      <c r="J66" s="78"/>
      <c r="K66" s="78"/>
      <c r="L66" s="78"/>
      <c r="M66" s="78"/>
      <c r="N66" s="78" t="n">
        <v>0</v>
      </c>
      <c r="O66" s="78"/>
      <c r="P66" s="78"/>
      <c r="Q66" s="78"/>
      <c r="R66" s="78"/>
      <c r="S66" s="430"/>
      <c r="T66" s="416"/>
      <c r="U66" s="414"/>
      <c r="V66" s="416"/>
      <c r="W66" s="414" t="n">
        <v>0</v>
      </c>
      <c r="X66" s="78"/>
      <c r="Y66" s="78"/>
      <c r="Z66" s="78"/>
      <c r="AA66" s="78"/>
      <c r="AB66" s="78"/>
      <c r="AC66" s="78"/>
      <c r="AD66" s="78"/>
      <c r="AE66" s="78" t="n">
        <v>0</v>
      </c>
      <c r="AF66" s="78"/>
      <c r="AG66" s="78"/>
      <c r="AH66" s="78"/>
      <c r="AI66" s="78"/>
      <c r="AJ66" s="430"/>
      <c r="AK66" s="78"/>
      <c r="AL66" s="414" t="n">
        <v>0</v>
      </c>
      <c r="AM66" s="78" t="n">
        <v>0</v>
      </c>
      <c r="AN66" s="78" t="n">
        <v>0</v>
      </c>
      <c r="AO66" s="78" t="n">
        <v>0</v>
      </c>
      <c r="AP66" s="78" t="n">
        <v>0</v>
      </c>
      <c r="AQ66" s="78" t="n">
        <v>0</v>
      </c>
      <c r="AR66" s="78" t="n">
        <v>0</v>
      </c>
      <c r="AS66" s="78" t="n">
        <v>0</v>
      </c>
      <c r="AT66" s="78" t="n">
        <v>0</v>
      </c>
      <c r="AU66" s="78" t="n">
        <v>0</v>
      </c>
      <c r="AV66" s="78" t="n">
        <v>0</v>
      </c>
      <c r="AW66" s="37"/>
      <c r="AX66" s="417"/>
      <c r="AY66" s="37"/>
      <c r="AZ66" s="417"/>
      <c r="BA66" s="418"/>
      <c r="BB66" s="24"/>
      <c r="BC66" s="24"/>
    </row>
    <row r="67" customFormat="false" ht="15" hidden="true" customHeight="false" outlineLevel="0" collapsed="false">
      <c r="A67" s="24"/>
      <c r="B67" s="2"/>
      <c r="C67" s="429"/>
      <c r="D67" s="414"/>
      <c r="E67" s="416"/>
      <c r="F67" s="414" t="n">
        <v>0</v>
      </c>
      <c r="G67" s="78"/>
      <c r="H67" s="78"/>
      <c r="I67" s="78"/>
      <c r="J67" s="78"/>
      <c r="K67" s="78"/>
      <c r="L67" s="78"/>
      <c r="M67" s="78"/>
      <c r="N67" s="78" t="n">
        <v>0</v>
      </c>
      <c r="O67" s="78"/>
      <c r="P67" s="78"/>
      <c r="Q67" s="78"/>
      <c r="R67" s="78"/>
      <c r="S67" s="430"/>
      <c r="T67" s="416"/>
      <c r="U67" s="414"/>
      <c r="V67" s="416"/>
      <c r="W67" s="414" t="n">
        <v>0</v>
      </c>
      <c r="X67" s="78"/>
      <c r="Y67" s="78"/>
      <c r="Z67" s="78"/>
      <c r="AA67" s="78"/>
      <c r="AB67" s="78"/>
      <c r="AC67" s="78"/>
      <c r="AD67" s="78"/>
      <c r="AE67" s="78" t="n">
        <v>0</v>
      </c>
      <c r="AF67" s="78"/>
      <c r="AG67" s="78"/>
      <c r="AH67" s="78"/>
      <c r="AI67" s="78"/>
      <c r="AJ67" s="430"/>
      <c r="AK67" s="78"/>
      <c r="AL67" s="414" t="n">
        <v>0</v>
      </c>
      <c r="AM67" s="78" t="n">
        <v>0</v>
      </c>
      <c r="AN67" s="78" t="n">
        <v>0</v>
      </c>
      <c r="AO67" s="78" t="n">
        <v>0</v>
      </c>
      <c r="AP67" s="78" t="n">
        <v>0</v>
      </c>
      <c r="AQ67" s="78" t="n">
        <v>0</v>
      </c>
      <c r="AR67" s="78" t="n">
        <v>0</v>
      </c>
      <c r="AS67" s="78" t="n">
        <v>0</v>
      </c>
      <c r="AT67" s="78" t="n">
        <v>0</v>
      </c>
      <c r="AU67" s="78" t="n">
        <v>0</v>
      </c>
      <c r="AV67" s="78" t="n">
        <v>0</v>
      </c>
      <c r="AW67" s="37"/>
      <c r="AX67" s="417"/>
      <c r="AY67" s="37"/>
      <c r="AZ67" s="417"/>
      <c r="BA67" s="418"/>
      <c r="BB67" s="24"/>
      <c r="BC67" s="24"/>
    </row>
    <row r="68" customFormat="false" ht="15" hidden="true" customHeight="false" outlineLevel="0" collapsed="false">
      <c r="A68" s="24"/>
      <c r="B68" s="2"/>
      <c r="C68" s="429"/>
      <c r="D68" s="414"/>
      <c r="E68" s="416"/>
      <c r="F68" s="414" t="n">
        <v>0</v>
      </c>
      <c r="G68" s="78"/>
      <c r="H68" s="78"/>
      <c r="I68" s="78"/>
      <c r="J68" s="78"/>
      <c r="K68" s="78"/>
      <c r="L68" s="78"/>
      <c r="M68" s="78"/>
      <c r="N68" s="78" t="n">
        <v>0</v>
      </c>
      <c r="O68" s="78"/>
      <c r="P68" s="78"/>
      <c r="Q68" s="78"/>
      <c r="R68" s="78"/>
      <c r="S68" s="430"/>
      <c r="T68" s="416"/>
      <c r="U68" s="414"/>
      <c r="V68" s="416"/>
      <c r="W68" s="414" t="n">
        <v>0</v>
      </c>
      <c r="X68" s="78"/>
      <c r="Y68" s="78"/>
      <c r="Z68" s="78"/>
      <c r="AA68" s="78"/>
      <c r="AB68" s="78"/>
      <c r="AC68" s="78"/>
      <c r="AD68" s="78"/>
      <c r="AE68" s="78" t="n">
        <v>0</v>
      </c>
      <c r="AF68" s="78"/>
      <c r="AG68" s="78"/>
      <c r="AH68" s="78"/>
      <c r="AI68" s="78"/>
      <c r="AJ68" s="430"/>
      <c r="AK68" s="78"/>
      <c r="AL68" s="414" t="n">
        <v>0</v>
      </c>
      <c r="AM68" s="78" t="n">
        <v>0</v>
      </c>
      <c r="AN68" s="78" t="n">
        <v>0</v>
      </c>
      <c r="AO68" s="78" t="n">
        <v>0</v>
      </c>
      <c r="AP68" s="78" t="n">
        <v>0</v>
      </c>
      <c r="AQ68" s="78" t="n">
        <v>0</v>
      </c>
      <c r="AR68" s="78" t="n">
        <v>0</v>
      </c>
      <c r="AS68" s="78" t="n">
        <v>0</v>
      </c>
      <c r="AT68" s="78" t="n">
        <v>0</v>
      </c>
      <c r="AU68" s="78" t="n">
        <v>0</v>
      </c>
      <c r="AV68" s="78" t="n">
        <v>0</v>
      </c>
      <c r="AW68" s="37"/>
      <c r="AX68" s="417"/>
      <c r="AY68" s="37"/>
      <c r="AZ68" s="417"/>
      <c r="BA68" s="418"/>
      <c r="BB68" s="24"/>
      <c r="BC68" s="24"/>
    </row>
    <row r="69" customFormat="false" ht="15" hidden="true" customHeight="false" outlineLevel="0" collapsed="false">
      <c r="A69" s="24"/>
      <c r="B69" s="2"/>
      <c r="C69" s="429"/>
      <c r="D69" s="414"/>
      <c r="E69" s="416"/>
      <c r="F69" s="414" t="n">
        <v>0</v>
      </c>
      <c r="G69" s="78"/>
      <c r="H69" s="78"/>
      <c r="I69" s="78"/>
      <c r="J69" s="78"/>
      <c r="K69" s="78"/>
      <c r="L69" s="78"/>
      <c r="M69" s="78"/>
      <c r="N69" s="78" t="n">
        <v>0</v>
      </c>
      <c r="O69" s="78"/>
      <c r="P69" s="78"/>
      <c r="Q69" s="78"/>
      <c r="R69" s="78"/>
      <c r="S69" s="430"/>
      <c r="T69" s="416"/>
      <c r="U69" s="414"/>
      <c r="V69" s="416"/>
      <c r="W69" s="414" t="n">
        <v>0</v>
      </c>
      <c r="X69" s="78"/>
      <c r="Y69" s="78"/>
      <c r="Z69" s="78"/>
      <c r="AA69" s="78"/>
      <c r="AB69" s="78"/>
      <c r="AC69" s="78"/>
      <c r="AD69" s="78"/>
      <c r="AE69" s="78" t="n">
        <v>0</v>
      </c>
      <c r="AF69" s="78"/>
      <c r="AG69" s="78"/>
      <c r="AH69" s="78"/>
      <c r="AI69" s="78"/>
      <c r="AJ69" s="430"/>
      <c r="AK69" s="78"/>
      <c r="AL69" s="414" t="n">
        <v>0</v>
      </c>
      <c r="AM69" s="78" t="n">
        <v>0</v>
      </c>
      <c r="AN69" s="78" t="n">
        <v>0</v>
      </c>
      <c r="AO69" s="78" t="n">
        <v>0</v>
      </c>
      <c r="AP69" s="78" t="n">
        <v>0</v>
      </c>
      <c r="AQ69" s="78" t="n">
        <v>0</v>
      </c>
      <c r="AR69" s="78" t="n">
        <v>0</v>
      </c>
      <c r="AS69" s="78" t="n">
        <v>0</v>
      </c>
      <c r="AT69" s="78" t="n">
        <v>0</v>
      </c>
      <c r="AU69" s="78" t="n">
        <v>0</v>
      </c>
      <c r="AV69" s="78" t="n">
        <v>0</v>
      </c>
      <c r="AW69" s="37"/>
      <c r="AX69" s="417"/>
      <c r="AY69" s="37"/>
      <c r="AZ69" s="417"/>
      <c r="BA69" s="418"/>
      <c r="BB69" s="24"/>
      <c r="BC69" s="24"/>
    </row>
    <row r="70" customFormat="false" ht="15" hidden="true" customHeight="false" outlineLevel="0" collapsed="false">
      <c r="A70" s="24"/>
      <c r="B70" s="2"/>
      <c r="C70" s="429"/>
      <c r="D70" s="414"/>
      <c r="E70" s="416"/>
      <c r="F70" s="414" t="n">
        <v>0</v>
      </c>
      <c r="G70" s="78"/>
      <c r="H70" s="78"/>
      <c r="I70" s="78"/>
      <c r="J70" s="78"/>
      <c r="K70" s="78"/>
      <c r="L70" s="78"/>
      <c r="M70" s="78"/>
      <c r="N70" s="78" t="n">
        <v>0</v>
      </c>
      <c r="O70" s="78"/>
      <c r="P70" s="78"/>
      <c r="Q70" s="78"/>
      <c r="R70" s="78"/>
      <c r="S70" s="430"/>
      <c r="T70" s="416"/>
      <c r="U70" s="414"/>
      <c r="V70" s="416"/>
      <c r="W70" s="414" t="n">
        <v>0</v>
      </c>
      <c r="X70" s="78"/>
      <c r="Y70" s="78"/>
      <c r="Z70" s="78"/>
      <c r="AA70" s="78"/>
      <c r="AB70" s="78"/>
      <c r="AC70" s="78"/>
      <c r="AD70" s="78"/>
      <c r="AE70" s="78" t="n">
        <v>0</v>
      </c>
      <c r="AF70" s="78"/>
      <c r="AG70" s="78"/>
      <c r="AH70" s="78"/>
      <c r="AI70" s="78"/>
      <c r="AJ70" s="430"/>
      <c r="AK70" s="78"/>
      <c r="AL70" s="414" t="n">
        <v>0</v>
      </c>
      <c r="AM70" s="78" t="n">
        <v>0</v>
      </c>
      <c r="AN70" s="78" t="n">
        <v>0</v>
      </c>
      <c r="AO70" s="78" t="n">
        <v>0</v>
      </c>
      <c r="AP70" s="78" t="n">
        <v>0</v>
      </c>
      <c r="AQ70" s="78" t="n">
        <v>0</v>
      </c>
      <c r="AR70" s="78" t="n">
        <v>0</v>
      </c>
      <c r="AS70" s="78" t="n">
        <v>0</v>
      </c>
      <c r="AT70" s="78" t="n">
        <v>0</v>
      </c>
      <c r="AU70" s="78" t="n">
        <v>0</v>
      </c>
      <c r="AV70" s="78" t="n">
        <v>0</v>
      </c>
      <c r="AW70" s="37"/>
      <c r="AX70" s="417"/>
      <c r="AY70" s="37"/>
      <c r="AZ70" s="417"/>
      <c r="BA70" s="418"/>
      <c r="BB70" s="24"/>
      <c r="BC70" s="24"/>
    </row>
    <row r="71" customFormat="false" ht="15" hidden="true" customHeight="false" outlineLevel="0" collapsed="false">
      <c r="A71" s="24"/>
      <c r="B71" s="2"/>
      <c r="C71" s="429"/>
      <c r="D71" s="414"/>
      <c r="E71" s="416"/>
      <c r="F71" s="414" t="n">
        <v>0</v>
      </c>
      <c r="G71" s="78"/>
      <c r="H71" s="78"/>
      <c r="I71" s="78"/>
      <c r="J71" s="78"/>
      <c r="K71" s="78"/>
      <c r="L71" s="78"/>
      <c r="M71" s="78"/>
      <c r="N71" s="78" t="n">
        <v>0</v>
      </c>
      <c r="O71" s="78"/>
      <c r="P71" s="78"/>
      <c r="Q71" s="78"/>
      <c r="R71" s="78"/>
      <c r="S71" s="430"/>
      <c r="T71" s="416"/>
      <c r="U71" s="414"/>
      <c r="V71" s="416"/>
      <c r="W71" s="414" t="n">
        <v>0</v>
      </c>
      <c r="X71" s="78"/>
      <c r="Y71" s="78"/>
      <c r="Z71" s="78"/>
      <c r="AA71" s="78"/>
      <c r="AB71" s="78"/>
      <c r="AC71" s="78"/>
      <c r="AD71" s="78"/>
      <c r="AE71" s="78" t="n">
        <v>0</v>
      </c>
      <c r="AF71" s="78"/>
      <c r="AG71" s="78"/>
      <c r="AH71" s="78"/>
      <c r="AI71" s="78"/>
      <c r="AJ71" s="430"/>
      <c r="AK71" s="78"/>
      <c r="AL71" s="414" t="n">
        <v>0</v>
      </c>
      <c r="AM71" s="78" t="n">
        <v>0</v>
      </c>
      <c r="AN71" s="78" t="n">
        <v>0</v>
      </c>
      <c r="AO71" s="78" t="n">
        <v>0</v>
      </c>
      <c r="AP71" s="78" t="n">
        <v>0</v>
      </c>
      <c r="AQ71" s="78" t="n">
        <v>0</v>
      </c>
      <c r="AR71" s="78" t="n">
        <v>0</v>
      </c>
      <c r="AS71" s="78" t="n">
        <v>0</v>
      </c>
      <c r="AT71" s="78" t="n">
        <v>0</v>
      </c>
      <c r="AU71" s="78" t="n">
        <v>0</v>
      </c>
      <c r="AV71" s="78" t="n">
        <v>0</v>
      </c>
      <c r="AW71" s="37"/>
      <c r="AX71" s="417"/>
      <c r="AY71" s="37"/>
      <c r="AZ71" s="417"/>
      <c r="BA71" s="418"/>
      <c r="BB71" s="24"/>
      <c r="BC71" s="24"/>
    </row>
    <row r="72" customFormat="false" ht="15" hidden="true" customHeight="false" outlineLevel="0" collapsed="false">
      <c r="A72" s="24"/>
      <c r="B72" s="2"/>
      <c r="C72" s="429"/>
      <c r="D72" s="414"/>
      <c r="E72" s="416"/>
      <c r="F72" s="414" t="n">
        <v>0</v>
      </c>
      <c r="G72" s="78"/>
      <c r="H72" s="78"/>
      <c r="I72" s="78"/>
      <c r="J72" s="78"/>
      <c r="K72" s="78"/>
      <c r="L72" s="78"/>
      <c r="M72" s="78"/>
      <c r="N72" s="78" t="n">
        <v>0</v>
      </c>
      <c r="O72" s="78"/>
      <c r="P72" s="78"/>
      <c r="Q72" s="78"/>
      <c r="R72" s="78"/>
      <c r="S72" s="430"/>
      <c r="T72" s="416"/>
      <c r="U72" s="414"/>
      <c r="V72" s="416"/>
      <c r="W72" s="414" t="n">
        <v>0</v>
      </c>
      <c r="X72" s="78"/>
      <c r="Y72" s="78"/>
      <c r="Z72" s="78"/>
      <c r="AA72" s="78"/>
      <c r="AB72" s="78"/>
      <c r="AC72" s="78"/>
      <c r="AD72" s="78"/>
      <c r="AE72" s="78" t="n">
        <v>0</v>
      </c>
      <c r="AF72" s="78"/>
      <c r="AG72" s="78"/>
      <c r="AH72" s="78"/>
      <c r="AI72" s="78"/>
      <c r="AJ72" s="430"/>
      <c r="AK72" s="78"/>
      <c r="AL72" s="414" t="n">
        <v>0</v>
      </c>
      <c r="AM72" s="78" t="n">
        <v>0</v>
      </c>
      <c r="AN72" s="78" t="n">
        <v>0</v>
      </c>
      <c r="AO72" s="78" t="n">
        <v>0</v>
      </c>
      <c r="AP72" s="78" t="n">
        <v>0</v>
      </c>
      <c r="AQ72" s="78" t="n">
        <v>0</v>
      </c>
      <c r="AR72" s="78" t="n">
        <v>0</v>
      </c>
      <c r="AS72" s="78" t="n">
        <v>0</v>
      </c>
      <c r="AT72" s="78" t="n">
        <v>0</v>
      </c>
      <c r="AU72" s="78" t="n">
        <v>0</v>
      </c>
      <c r="AV72" s="78" t="n">
        <v>0</v>
      </c>
      <c r="AW72" s="37"/>
      <c r="AX72" s="417"/>
      <c r="AY72" s="37"/>
      <c r="AZ72" s="417"/>
      <c r="BA72" s="418"/>
      <c r="BB72" s="24"/>
      <c r="BC72" s="24"/>
    </row>
    <row r="73" customFormat="false" ht="15" hidden="true" customHeight="false" outlineLevel="0" collapsed="false">
      <c r="A73" s="24"/>
      <c r="B73" s="2"/>
      <c r="C73" s="429"/>
      <c r="D73" s="414"/>
      <c r="E73" s="416"/>
      <c r="F73" s="414" t="n">
        <v>0</v>
      </c>
      <c r="G73" s="78"/>
      <c r="H73" s="78"/>
      <c r="I73" s="78"/>
      <c r="J73" s="78"/>
      <c r="K73" s="78"/>
      <c r="L73" s="78"/>
      <c r="M73" s="78"/>
      <c r="N73" s="78" t="n">
        <v>0</v>
      </c>
      <c r="O73" s="78"/>
      <c r="P73" s="78"/>
      <c r="Q73" s="78"/>
      <c r="R73" s="78"/>
      <c r="S73" s="430"/>
      <c r="T73" s="416"/>
      <c r="U73" s="414"/>
      <c r="V73" s="416"/>
      <c r="W73" s="414" t="n">
        <v>0</v>
      </c>
      <c r="X73" s="78"/>
      <c r="Y73" s="78"/>
      <c r="Z73" s="78"/>
      <c r="AA73" s="78"/>
      <c r="AB73" s="78"/>
      <c r="AC73" s="78"/>
      <c r="AD73" s="78"/>
      <c r="AE73" s="78" t="n">
        <v>0</v>
      </c>
      <c r="AF73" s="78"/>
      <c r="AG73" s="78"/>
      <c r="AH73" s="78"/>
      <c r="AI73" s="78"/>
      <c r="AJ73" s="430"/>
      <c r="AK73" s="78"/>
      <c r="AL73" s="414" t="n">
        <v>0</v>
      </c>
      <c r="AM73" s="78" t="n">
        <v>0</v>
      </c>
      <c r="AN73" s="78" t="n">
        <v>0</v>
      </c>
      <c r="AO73" s="78" t="n">
        <v>0</v>
      </c>
      <c r="AP73" s="78" t="n">
        <v>0</v>
      </c>
      <c r="AQ73" s="78" t="n">
        <v>0</v>
      </c>
      <c r="AR73" s="78" t="n">
        <v>0</v>
      </c>
      <c r="AS73" s="78" t="n">
        <v>0</v>
      </c>
      <c r="AT73" s="78" t="n">
        <v>0</v>
      </c>
      <c r="AU73" s="78" t="n">
        <v>0</v>
      </c>
      <c r="AV73" s="78" t="n">
        <v>0</v>
      </c>
      <c r="AW73" s="37"/>
      <c r="AX73" s="417"/>
      <c r="AY73" s="37"/>
      <c r="AZ73" s="417"/>
      <c r="BA73" s="418"/>
      <c r="BB73" s="24"/>
      <c r="BC73" s="24"/>
    </row>
    <row r="74" customFormat="false" ht="15" hidden="true" customHeight="false" outlineLevel="0" collapsed="false">
      <c r="A74" s="24"/>
      <c r="B74" s="2"/>
      <c r="C74" s="429"/>
      <c r="D74" s="414"/>
      <c r="E74" s="416"/>
      <c r="F74" s="414" t="n">
        <v>0</v>
      </c>
      <c r="G74" s="78"/>
      <c r="H74" s="78"/>
      <c r="I74" s="78"/>
      <c r="J74" s="78"/>
      <c r="K74" s="78"/>
      <c r="L74" s="78"/>
      <c r="M74" s="78"/>
      <c r="N74" s="78" t="n">
        <v>0</v>
      </c>
      <c r="O74" s="78"/>
      <c r="P74" s="78"/>
      <c r="Q74" s="78"/>
      <c r="R74" s="78"/>
      <c r="S74" s="430"/>
      <c r="T74" s="416"/>
      <c r="U74" s="414"/>
      <c r="V74" s="416"/>
      <c r="W74" s="414" t="n">
        <v>0</v>
      </c>
      <c r="X74" s="78"/>
      <c r="Y74" s="78"/>
      <c r="Z74" s="78"/>
      <c r="AA74" s="78"/>
      <c r="AB74" s="78"/>
      <c r="AC74" s="78"/>
      <c r="AD74" s="78"/>
      <c r="AE74" s="78" t="n">
        <v>0</v>
      </c>
      <c r="AF74" s="78"/>
      <c r="AG74" s="78"/>
      <c r="AH74" s="78"/>
      <c r="AI74" s="78"/>
      <c r="AJ74" s="430"/>
      <c r="AK74" s="78"/>
      <c r="AL74" s="414" t="n">
        <v>0</v>
      </c>
      <c r="AM74" s="78" t="n">
        <v>0</v>
      </c>
      <c r="AN74" s="78" t="n">
        <v>0</v>
      </c>
      <c r="AO74" s="78" t="n">
        <v>0</v>
      </c>
      <c r="AP74" s="78" t="n">
        <v>0</v>
      </c>
      <c r="AQ74" s="78" t="n">
        <v>0</v>
      </c>
      <c r="AR74" s="78" t="n">
        <v>0</v>
      </c>
      <c r="AS74" s="78" t="n">
        <v>0</v>
      </c>
      <c r="AT74" s="78" t="n">
        <v>0</v>
      </c>
      <c r="AU74" s="78" t="n">
        <v>0</v>
      </c>
      <c r="AV74" s="78" t="n">
        <v>0</v>
      </c>
      <c r="AW74" s="37"/>
      <c r="AX74" s="417"/>
      <c r="AY74" s="37"/>
      <c r="AZ74" s="417"/>
      <c r="BA74" s="418"/>
      <c r="BB74" s="24"/>
      <c r="BC74" s="24"/>
    </row>
    <row r="75" customFormat="false" ht="15" hidden="true" customHeight="false" outlineLevel="0" collapsed="false">
      <c r="A75" s="24"/>
      <c r="B75" s="2"/>
      <c r="C75" s="429"/>
      <c r="D75" s="414"/>
      <c r="E75" s="416"/>
      <c r="F75" s="414" t="n">
        <v>0</v>
      </c>
      <c r="G75" s="78"/>
      <c r="H75" s="78"/>
      <c r="I75" s="78"/>
      <c r="J75" s="78"/>
      <c r="K75" s="78"/>
      <c r="L75" s="78"/>
      <c r="M75" s="78"/>
      <c r="N75" s="78" t="n">
        <v>0</v>
      </c>
      <c r="O75" s="78"/>
      <c r="P75" s="78"/>
      <c r="Q75" s="78"/>
      <c r="R75" s="78"/>
      <c r="S75" s="430"/>
      <c r="T75" s="416"/>
      <c r="U75" s="414"/>
      <c r="V75" s="416"/>
      <c r="W75" s="414" t="n">
        <v>0</v>
      </c>
      <c r="X75" s="78"/>
      <c r="Y75" s="78"/>
      <c r="Z75" s="78"/>
      <c r="AA75" s="78"/>
      <c r="AB75" s="78"/>
      <c r="AC75" s="78"/>
      <c r="AD75" s="78"/>
      <c r="AE75" s="78" t="n">
        <v>0</v>
      </c>
      <c r="AF75" s="78"/>
      <c r="AG75" s="78"/>
      <c r="AH75" s="78"/>
      <c r="AI75" s="78"/>
      <c r="AJ75" s="430"/>
      <c r="AK75" s="78"/>
      <c r="AL75" s="414" t="n">
        <v>0</v>
      </c>
      <c r="AM75" s="78" t="n">
        <v>0</v>
      </c>
      <c r="AN75" s="78" t="n">
        <v>0</v>
      </c>
      <c r="AO75" s="78" t="n">
        <v>0</v>
      </c>
      <c r="AP75" s="78" t="n">
        <v>0</v>
      </c>
      <c r="AQ75" s="78" t="n">
        <v>0</v>
      </c>
      <c r="AR75" s="78" t="n">
        <v>0</v>
      </c>
      <c r="AS75" s="78" t="n">
        <v>0</v>
      </c>
      <c r="AT75" s="78" t="n">
        <v>0</v>
      </c>
      <c r="AU75" s="78" t="n">
        <v>0</v>
      </c>
      <c r="AV75" s="78" t="n">
        <v>0</v>
      </c>
      <c r="AW75" s="37"/>
      <c r="AX75" s="417"/>
      <c r="AY75" s="37"/>
      <c r="AZ75" s="417"/>
      <c r="BA75" s="418"/>
      <c r="BB75" s="24"/>
      <c r="BC75" s="24"/>
    </row>
    <row r="76" customFormat="false" ht="15" hidden="true" customHeight="false" outlineLevel="0" collapsed="false">
      <c r="A76" s="24"/>
      <c r="B76" s="2"/>
      <c r="C76" s="429"/>
      <c r="D76" s="414"/>
      <c r="E76" s="416"/>
      <c r="F76" s="414" t="n">
        <v>0</v>
      </c>
      <c r="G76" s="78"/>
      <c r="H76" s="78"/>
      <c r="I76" s="78"/>
      <c r="J76" s="78"/>
      <c r="K76" s="78"/>
      <c r="L76" s="78"/>
      <c r="M76" s="78"/>
      <c r="N76" s="78" t="n">
        <v>0</v>
      </c>
      <c r="O76" s="78"/>
      <c r="P76" s="78"/>
      <c r="Q76" s="78"/>
      <c r="R76" s="78"/>
      <c r="S76" s="430"/>
      <c r="T76" s="416"/>
      <c r="U76" s="414"/>
      <c r="V76" s="416"/>
      <c r="W76" s="414" t="n">
        <v>0</v>
      </c>
      <c r="X76" s="78"/>
      <c r="Y76" s="78"/>
      <c r="Z76" s="78"/>
      <c r="AA76" s="78"/>
      <c r="AB76" s="78"/>
      <c r="AC76" s="78"/>
      <c r="AD76" s="78"/>
      <c r="AE76" s="78" t="n">
        <v>0</v>
      </c>
      <c r="AF76" s="78"/>
      <c r="AG76" s="78"/>
      <c r="AH76" s="78"/>
      <c r="AI76" s="78"/>
      <c r="AJ76" s="430"/>
      <c r="AK76" s="78"/>
      <c r="AL76" s="414" t="n">
        <v>0</v>
      </c>
      <c r="AM76" s="78" t="n">
        <v>0</v>
      </c>
      <c r="AN76" s="78" t="n">
        <v>0</v>
      </c>
      <c r="AO76" s="78" t="n">
        <v>0</v>
      </c>
      <c r="AP76" s="78" t="n">
        <v>0</v>
      </c>
      <c r="AQ76" s="78" t="n">
        <v>0</v>
      </c>
      <c r="AR76" s="78" t="n">
        <v>0</v>
      </c>
      <c r="AS76" s="78" t="n">
        <v>0</v>
      </c>
      <c r="AT76" s="78" t="n">
        <v>0</v>
      </c>
      <c r="AU76" s="78" t="n">
        <v>0</v>
      </c>
      <c r="AV76" s="78" t="n">
        <v>0</v>
      </c>
      <c r="AW76" s="37"/>
      <c r="AX76" s="417"/>
      <c r="AY76" s="37"/>
      <c r="AZ76" s="417"/>
      <c r="BA76" s="418"/>
      <c r="BB76" s="24"/>
      <c r="BC76" s="24"/>
    </row>
    <row r="77" customFormat="false" ht="15" hidden="true" customHeight="false" outlineLevel="0" collapsed="false">
      <c r="A77" s="24"/>
      <c r="B77" s="2"/>
      <c r="C77" s="429"/>
      <c r="D77" s="414"/>
      <c r="E77" s="416"/>
      <c r="F77" s="414" t="n">
        <v>0</v>
      </c>
      <c r="G77" s="78"/>
      <c r="H77" s="78"/>
      <c r="I77" s="78"/>
      <c r="J77" s="78"/>
      <c r="K77" s="78"/>
      <c r="L77" s="78"/>
      <c r="M77" s="78"/>
      <c r="N77" s="78" t="n">
        <v>0</v>
      </c>
      <c r="O77" s="78"/>
      <c r="P77" s="78"/>
      <c r="Q77" s="78"/>
      <c r="R77" s="78"/>
      <c r="S77" s="430"/>
      <c r="T77" s="416"/>
      <c r="U77" s="414"/>
      <c r="V77" s="416"/>
      <c r="W77" s="414" t="n">
        <v>0</v>
      </c>
      <c r="X77" s="78"/>
      <c r="Y77" s="78"/>
      <c r="Z77" s="78"/>
      <c r="AA77" s="78"/>
      <c r="AB77" s="78"/>
      <c r="AC77" s="78"/>
      <c r="AD77" s="78"/>
      <c r="AE77" s="78" t="n">
        <v>0</v>
      </c>
      <c r="AF77" s="78"/>
      <c r="AG77" s="78"/>
      <c r="AH77" s="78"/>
      <c r="AI77" s="78"/>
      <c r="AJ77" s="430"/>
      <c r="AK77" s="78"/>
      <c r="AL77" s="414" t="n">
        <v>0</v>
      </c>
      <c r="AM77" s="78" t="n">
        <v>0</v>
      </c>
      <c r="AN77" s="78" t="n">
        <v>0</v>
      </c>
      <c r="AO77" s="78" t="n">
        <v>0</v>
      </c>
      <c r="AP77" s="78" t="n">
        <v>0</v>
      </c>
      <c r="AQ77" s="78" t="n">
        <v>0</v>
      </c>
      <c r="AR77" s="78" t="n">
        <v>0</v>
      </c>
      <c r="AS77" s="78" t="n">
        <v>0</v>
      </c>
      <c r="AT77" s="78" t="n">
        <v>0</v>
      </c>
      <c r="AU77" s="78" t="n">
        <v>0</v>
      </c>
      <c r="AV77" s="78" t="n">
        <v>0</v>
      </c>
      <c r="AW77" s="37"/>
      <c r="AX77" s="417"/>
      <c r="AY77" s="37"/>
      <c r="AZ77" s="417"/>
      <c r="BA77" s="418"/>
      <c r="BB77" s="24"/>
      <c r="BC77" s="24"/>
    </row>
    <row r="78" customFormat="false" ht="15" hidden="true" customHeight="false" outlineLevel="0" collapsed="false">
      <c r="A78" s="24"/>
      <c r="B78" s="2"/>
      <c r="C78" s="429"/>
      <c r="D78" s="414"/>
      <c r="E78" s="416"/>
      <c r="F78" s="414" t="n">
        <v>0</v>
      </c>
      <c r="G78" s="78"/>
      <c r="H78" s="78"/>
      <c r="I78" s="78"/>
      <c r="J78" s="78"/>
      <c r="K78" s="78"/>
      <c r="L78" s="78"/>
      <c r="M78" s="78"/>
      <c r="N78" s="78" t="n">
        <v>0</v>
      </c>
      <c r="O78" s="78"/>
      <c r="P78" s="78"/>
      <c r="Q78" s="78"/>
      <c r="R78" s="78"/>
      <c r="S78" s="430"/>
      <c r="T78" s="416"/>
      <c r="U78" s="414"/>
      <c r="V78" s="416"/>
      <c r="W78" s="414" t="n">
        <v>0</v>
      </c>
      <c r="X78" s="78"/>
      <c r="Y78" s="78"/>
      <c r="Z78" s="78"/>
      <c r="AA78" s="78"/>
      <c r="AB78" s="78"/>
      <c r="AC78" s="78"/>
      <c r="AD78" s="78"/>
      <c r="AE78" s="78" t="n">
        <v>0</v>
      </c>
      <c r="AF78" s="78"/>
      <c r="AG78" s="78"/>
      <c r="AH78" s="78"/>
      <c r="AI78" s="78"/>
      <c r="AJ78" s="430"/>
      <c r="AK78" s="78"/>
      <c r="AL78" s="414" t="n">
        <v>0</v>
      </c>
      <c r="AM78" s="78" t="n">
        <v>0</v>
      </c>
      <c r="AN78" s="78" t="n">
        <v>0</v>
      </c>
      <c r="AO78" s="78" t="n">
        <v>0</v>
      </c>
      <c r="AP78" s="78" t="n">
        <v>0</v>
      </c>
      <c r="AQ78" s="78" t="n">
        <v>0</v>
      </c>
      <c r="AR78" s="78" t="n">
        <v>0</v>
      </c>
      <c r="AS78" s="78" t="n">
        <v>0</v>
      </c>
      <c r="AT78" s="78" t="n">
        <v>0</v>
      </c>
      <c r="AU78" s="78" t="n">
        <v>0</v>
      </c>
      <c r="AV78" s="78" t="n">
        <v>0</v>
      </c>
      <c r="AW78" s="37"/>
      <c r="AX78" s="417"/>
      <c r="AY78" s="37"/>
      <c r="AZ78" s="417"/>
      <c r="BA78" s="418"/>
      <c r="BB78" s="24"/>
      <c r="BC78" s="24"/>
    </row>
    <row r="79" customFormat="false" ht="15" hidden="true" customHeight="false" outlineLevel="0" collapsed="false">
      <c r="A79" s="24"/>
      <c r="B79" s="2"/>
      <c r="C79" s="429"/>
      <c r="D79" s="414"/>
      <c r="E79" s="416"/>
      <c r="F79" s="414" t="n">
        <v>0</v>
      </c>
      <c r="G79" s="78"/>
      <c r="H79" s="78"/>
      <c r="I79" s="78"/>
      <c r="J79" s="78"/>
      <c r="K79" s="78"/>
      <c r="L79" s="78"/>
      <c r="M79" s="78"/>
      <c r="N79" s="78" t="n">
        <v>0</v>
      </c>
      <c r="O79" s="78"/>
      <c r="P79" s="78"/>
      <c r="Q79" s="78"/>
      <c r="R79" s="78"/>
      <c r="S79" s="430"/>
      <c r="T79" s="416"/>
      <c r="U79" s="414"/>
      <c r="V79" s="416"/>
      <c r="W79" s="414" t="n">
        <v>0</v>
      </c>
      <c r="X79" s="78"/>
      <c r="Y79" s="78"/>
      <c r="Z79" s="78"/>
      <c r="AA79" s="78"/>
      <c r="AB79" s="78"/>
      <c r="AC79" s="78"/>
      <c r="AD79" s="78"/>
      <c r="AE79" s="78" t="n">
        <v>0</v>
      </c>
      <c r="AF79" s="78"/>
      <c r="AG79" s="78"/>
      <c r="AH79" s="78"/>
      <c r="AI79" s="78"/>
      <c r="AJ79" s="430"/>
      <c r="AK79" s="78"/>
      <c r="AL79" s="414" t="n">
        <v>0</v>
      </c>
      <c r="AM79" s="78" t="n">
        <v>0</v>
      </c>
      <c r="AN79" s="78" t="n">
        <v>0</v>
      </c>
      <c r="AO79" s="78" t="n">
        <v>0</v>
      </c>
      <c r="AP79" s="78" t="n">
        <v>0</v>
      </c>
      <c r="AQ79" s="78" t="n">
        <v>0</v>
      </c>
      <c r="AR79" s="78" t="n">
        <v>0</v>
      </c>
      <c r="AS79" s="78" t="n">
        <v>0</v>
      </c>
      <c r="AT79" s="78" t="n">
        <v>0</v>
      </c>
      <c r="AU79" s="78" t="n">
        <v>0</v>
      </c>
      <c r="AV79" s="78" t="n">
        <v>0</v>
      </c>
      <c r="AW79" s="37"/>
      <c r="AX79" s="417"/>
      <c r="AY79" s="37"/>
      <c r="AZ79" s="417"/>
      <c r="BA79" s="418"/>
      <c r="BB79" s="24"/>
      <c r="BC79" s="24"/>
    </row>
    <row r="80" customFormat="false" ht="15" hidden="true" customHeight="false" outlineLevel="0" collapsed="false">
      <c r="A80" s="24"/>
      <c r="B80" s="2"/>
      <c r="C80" s="429"/>
      <c r="D80" s="414"/>
      <c r="E80" s="416"/>
      <c r="F80" s="414" t="n">
        <v>0</v>
      </c>
      <c r="G80" s="78"/>
      <c r="H80" s="78"/>
      <c r="I80" s="78"/>
      <c r="J80" s="78"/>
      <c r="K80" s="78"/>
      <c r="L80" s="78"/>
      <c r="M80" s="78"/>
      <c r="N80" s="78" t="n">
        <v>0</v>
      </c>
      <c r="O80" s="78"/>
      <c r="P80" s="78"/>
      <c r="Q80" s="78"/>
      <c r="R80" s="78"/>
      <c r="S80" s="430"/>
      <c r="T80" s="416"/>
      <c r="U80" s="414"/>
      <c r="V80" s="416"/>
      <c r="W80" s="414" t="n">
        <v>0</v>
      </c>
      <c r="X80" s="78"/>
      <c r="Y80" s="78"/>
      <c r="Z80" s="78"/>
      <c r="AA80" s="78"/>
      <c r="AB80" s="78"/>
      <c r="AC80" s="78"/>
      <c r="AD80" s="78"/>
      <c r="AE80" s="78" t="n">
        <v>0</v>
      </c>
      <c r="AF80" s="78"/>
      <c r="AG80" s="78"/>
      <c r="AH80" s="78"/>
      <c r="AI80" s="78"/>
      <c r="AJ80" s="430"/>
      <c r="AK80" s="78"/>
      <c r="AL80" s="414" t="n">
        <v>0</v>
      </c>
      <c r="AM80" s="78" t="n">
        <v>0</v>
      </c>
      <c r="AN80" s="78" t="n">
        <v>0</v>
      </c>
      <c r="AO80" s="78" t="n">
        <v>0</v>
      </c>
      <c r="AP80" s="78" t="n">
        <v>0</v>
      </c>
      <c r="AQ80" s="78" t="n">
        <v>0</v>
      </c>
      <c r="AR80" s="78" t="n">
        <v>0</v>
      </c>
      <c r="AS80" s="78" t="n">
        <v>0</v>
      </c>
      <c r="AT80" s="78" t="n">
        <v>0</v>
      </c>
      <c r="AU80" s="78" t="n">
        <v>0</v>
      </c>
      <c r="AV80" s="78" t="n">
        <v>0</v>
      </c>
      <c r="AW80" s="37"/>
      <c r="AX80" s="417"/>
      <c r="AY80" s="37"/>
      <c r="AZ80" s="417"/>
      <c r="BA80" s="418"/>
      <c r="BB80" s="24"/>
      <c r="BC80" s="24"/>
    </row>
    <row r="81" customFormat="false" ht="15" hidden="true" customHeight="false" outlineLevel="0" collapsed="false">
      <c r="A81" s="24"/>
      <c r="B81" s="2"/>
      <c r="C81" s="429"/>
      <c r="D81" s="414"/>
      <c r="E81" s="416"/>
      <c r="F81" s="414" t="n">
        <v>0</v>
      </c>
      <c r="G81" s="78"/>
      <c r="H81" s="78"/>
      <c r="I81" s="78"/>
      <c r="J81" s="78"/>
      <c r="K81" s="78"/>
      <c r="L81" s="78"/>
      <c r="M81" s="78"/>
      <c r="N81" s="78" t="n">
        <v>0</v>
      </c>
      <c r="O81" s="78"/>
      <c r="P81" s="78"/>
      <c r="Q81" s="78"/>
      <c r="R81" s="78"/>
      <c r="S81" s="430"/>
      <c r="T81" s="416"/>
      <c r="U81" s="414"/>
      <c r="V81" s="416"/>
      <c r="W81" s="414" t="n">
        <v>0</v>
      </c>
      <c r="X81" s="78"/>
      <c r="Y81" s="78"/>
      <c r="Z81" s="78"/>
      <c r="AA81" s="78"/>
      <c r="AB81" s="78"/>
      <c r="AC81" s="78"/>
      <c r="AD81" s="78"/>
      <c r="AE81" s="78" t="n">
        <v>0</v>
      </c>
      <c r="AF81" s="78"/>
      <c r="AG81" s="78"/>
      <c r="AH81" s="78"/>
      <c r="AI81" s="78"/>
      <c r="AJ81" s="430"/>
      <c r="AK81" s="78"/>
      <c r="AL81" s="414" t="n">
        <v>0</v>
      </c>
      <c r="AM81" s="78" t="n">
        <v>0</v>
      </c>
      <c r="AN81" s="78" t="n">
        <v>0</v>
      </c>
      <c r="AO81" s="78" t="n">
        <v>0</v>
      </c>
      <c r="AP81" s="78" t="n">
        <v>0</v>
      </c>
      <c r="AQ81" s="78" t="n">
        <v>0</v>
      </c>
      <c r="AR81" s="78" t="n">
        <v>0</v>
      </c>
      <c r="AS81" s="78" t="n">
        <v>0</v>
      </c>
      <c r="AT81" s="78" t="n">
        <v>0</v>
      </c>
      <c r="AU81" s="78" t="n">
        <v>0</v>
      </c>
      <c r="AV81" s="78" t="n">
        <v>0</v>
      </c>
      <c r="AW81" s="37"/>
      <c r="AX81" s="417"/>
      <c r="AY81" s="37"/>
      <c r="AZ81" s="417"/>
      <c r="BA81" s="418"/>
      <c r="BB81" s="24"/>
      <c r="BC81" s="24"/>
    </row>
    <row r="82" customFormat="false" ht="15" hidden="true" customHeight="false" outlineLevel="0" collapsed="false">
      <c r="A82" s="24"/>
      <c r="B82" s="2"/>
      <c r="C82" s="429"/>
      <c r="D82" s="414"/>
      <c r="E82" s="416"/>
      <c r="F82" s="414" t="n">
        <v>0</v>
      </c>
      <c r="G82" s="78"/>
      <c r="H82" s="78"/>
      <c r="I82" s="78"/>
      <c r="J82" s="78"/>
      <c r="K82" s="78"/>
      <c r="L82" s="78"/>
      <c r="M82" s="78"/>
      <c r="N82" s="78" t="n">
        <v>0</v>
      </c>
      <c r="O82" s="78"/>
      <c r="P82" s="78"/>
      <c r="Q82" s="78"/>
      <c r="R82" s="78"/>
      <c r="S82" s="430"/>
      <c r="T82" s="416"/>
      <c r="U82" s="414"/>
      <c r="V82" s="416"/>
      <c r="W82" s="414" t="n">
        <v>0</v>
      </c>
      <c r="X82" s="78"/>
      <c r="Y82" s="78"/>
      <c r="Z82" s="78"/>
      <c r="AA82" s="78"/>
      <c r="AB82" s="78"/>
      <c r="AC82" s="78"/>
      <c r="AD82" s="78"/>
      <c r="AE82" s="78" t="n">
        <v>0</v>
      </c>
      <c r="AF82" s="78"/>
      <c r="AG82" s="78"/>
      <c r="AH82" s="78"/>
      <c r="AI82" s="78"/>
      <c r="AJ82" s="430"/>
      <c r="AK82" s="78"/>
      <c r="AL82" s="414" t="n">
        <v>0</v>
      </c>
      <c r="AM82" s="78" t="n">
        <v>0</v>
      </c>
      <c r="AN82" s="78" t="n">
        <v>0</v>
      </c>
      <c r="AO82" s="78" t="n">
        <v>0</v>
      </c>
      <c r="AP82" s="78" t="n">
        <v>0</v>
      </c>
      <c r="AQ82" s="78" t="n">
        <v>0</v>
      </c>
      <c r="AR82" s="78" t="n">
        <v>0</v>
      </c>
      <c r="AS82" s="78" t="n">
        <v>0</v>
      </c>
      <c r="AT82" s="78" t="n">
        <v>0</v>
      </c>
      <c r="AU82" s="78" t="n">
        <v>0</v>
      </c>
      <c r="AV82" s="78" t="n">
        <v>0</v>
      </c>
      <c r="AW82" s="37"/>
      <c r="AX82" s="417"/>
      <c r="AY82" s="37"/>
      <c r="AZ82" s="417"/>
      <c r="BA82" s="418"/>
      <c r="BB82" s="24"/>
      <c r="BC82" s="24"/>
    </row>
    <row r="83" customFormat="false" ht="15" hidden="true" customHeight="false" outlineLevel="0" collapsed="false">
      <c r="A83" s="24"/>
      <c r="B83" s="2"/>
      <c r="C83" s="429"/>
      <c r="D83" s="414"/>
      <c r="E83" s="416"/>
      <c r="F83" s="414" t="n">
        <v>0</v>
      </c>
      <c r="G83" s="78"/>
      <c r="H83" s="78"/>
      <c r="I83" s="78"/>
      <c r="J83" s="78"/>
      <c r="K83" s="78"/>
      <c r="L83" s="78"/>
      <c r="M83" s="78"/>
      <c r="N83" s="78" t="n">
        <v>0</v>
      </c>
      <c r="O83" s="78"/>
      <c r="P83" s="78"/>
      <c r="Q83" s="78"/>
      <c r="R83" s="78"/>
      <c r="S83" s="430"/>
      <c r="T83" s="416"/>
      <c r="U83" s="414"/>
      <c r="V83" s="416"/>
      <c r="W83" s="414" t="n">
        <v>0</v>
      </c>
      <c r="X83" s="78"/>
      <c r="Y83" s="78"/>
      <c r="Z83" s="78"/>
      <c r="AA83" s="78"/>
      <c r="AB83" s="78"/>
      <c r="AC83" s="78"/>
      <c r="AD83" s="78"/>
      <c r="AE83" s="78" t="n">
        <v>0</v>
      </c>
      <c r="AF83" s="78"/>
      <c r="AG83" s="78"/>
      <c r="AH83" s="78"/>
      <c r="AI83" s="78"/>
      <c r="AJ83" s="430"/>
      <c r="AK83" s="78"/>
      <c r="AL83" s="414" t="n">
        <v>0</v>
      </c>
      <c r="AM83" s="78" t="n">
        <v>0</v>
      </c>
      <c r="AN83" s="78" t="n">
        <v>0</v>
      </c>
      <c r="AO83" s="78" t="n">
        <v>0</v>
      </c>
      <c r="AP83" s="78" t="n">
        <v>0</v>
      </c>
      <c r="AQ83" s="78" t="n">
        <v>0</v>
      </c>
      <c r="AR83" s="78" t="n">
        <v>0</v>
      </c>
      <c r="AS83" s="78" t="n">
        <v>0</v>
      </c>
      <c r="AT83" s="78" t="n">
        <v>0</v>
      </c>
      <c r="AU83" s="78" t="n">
        <v>0</v>
      </c>
      <c r="AV83" s="78" t="n">
        <v>0</v>
      </c>
      <c r="AW83" s="37"/>
      <c r="AX83" s="417"/>
      <c r="AY83" s="37"/>
      <c r="AZ83" s="417"/>
      <c r="BA83" s="418"/>
      <c r="BB83" s="24"/>
      <c r="BC83" s="24"/>
    </row>
    <row r="84" customFormat="false" ht="15" hidden="true" customHeight="false" outlineLevel="0" collapsed="false">
      <c r="A84" s="24"/>
      <c r="B84" s="2"/>
      <c r="C84" s="429"/>
      <c r="D84" s="414"/>
      <c r="E84" s="416"/>
      <c r="F84" s="414" t="n">
        <v>0</v>
      </c>
      <c r="G84" s="78"/>
      <c r="H84" s="78"/>
      <c r="I84" s="78"/>
      <c r="J84" s="78"/>
      <c r="K84" s="78"/>
      <c r="L84" s="78"/>
      <c r="M84" s="78"/>
      <c r="N84" s="78" t="n">
        <v>0</v>
      </c>
      <c r="O84" s="78"/>
      <c r="P84" s="78"/>
      <c r="Q84" s="78"/>
      <c r="R84" s="78"/>
      <c r="S84" s="430"/>
      <c r="T84" s="416"/>
      <c r="U84" s="414"/>
      <c r="V84" s="416"/>
      <c r="W84" s="414" t="n">
        <v>0</v>
      </c>
      <c r="X84" s="78"/>
      <c r="Y84" s="78"/>
      <c r="Z84" s="78"/>
      <c r="AA84" s="78"/>
      <c r="AB84" s="78"/>
      <c r="AC84" s="78"/>
      <c r="AD84" s="78"/>
      <c r="AE84" s="78" t="n">
        <v>0</v>
      </c>
      <c r="AF84" s="78"/>
      <c r="AG84" s="78"/>
      <c r="AH84" s="78"/>
      <c r="AI84" s="78"/>
      <c r="AJ84" s="430"/>
      <c r="AK84" s="78"/>
      <c r="AL84" s="414" t="n">
        <v>0</v>
      </c>
      <c r="AM84" s="78" t="n">
        <v>0</v>
      </c>
      <c r="AN84" s="78" t="n">
        <v>0</v>
      </c>
      <c r="AO84" s="78" t="n">
        <v>0</v>
      </c>
      <c r="AP84" s="78" t="n">
        <v>0</v>
      </c>
      <c r="AQ84" s="78" t="n">
        <v>0</v>
      </c>
      <c r="AR84" s="78" t="n">
        <v>0</v>
      </c>
      <c r="AS84" s="78" t="n">
        <v>0</v>
      </c>
      <c r="AT84" s="78" t="n">
        <v>0</v>
      </c>
      <c r="AU84" s="78" t="n">
        <v>0</v>
      </c>
      <c r="AV84" s="78" t="n">
        <v>0</v>
      </c>
      <c r="AW84" s="37"/>
      <c r="AX84" s="417"/>
      <c r="AY84" s="37"/>
      <c r="AZ84" s="417"/>
      <c r="BA84" s="418"/>
      <c r="BB84" s="24"/>
      <c r="BC84" s="24"/>
    </row>
    <row r="85" customFormat="false" ht="15" hidden="true" customHeight="false" outlineLevel="0" collapsed="false">
      <c r="A85" s="24"/>
      <c r="B85" s="2"/>
      <c r="C85" s="429"/>
      <c r="D85" s="414"/>
      <c r="E85" s="416"/>
      <c r="F85" s="414" t="n">
        <v>0</v>
      </c>
      <c r="G85" s="78"/>
      <c r="H85" s="78"/>
      <c r="I85" s="78"/>
      <c r="J85" s="78"/>
      <c r="K85" s="78"/>
      <c r="L85" s="78"/>
      <c r="M85" s="78"/>
      <c r="N85" s="78" t="n">
        <v>0</v>
      </c>
      <c r="O85" s="78"/>
      <c r="P85" s="78"/>
      <c r="Q85" s="78"/>
      <c r="R85" s="78"/>
      <c r="S85" s="430"/>
      <c r="T85" s="416"/>
      <c r="U85" s="414"/>
      <c r="V85" s="416"/>
      <c r="W85" s="414" t="n">
        <v>0</v>
      </c>
      <c r="X85" s="78"/>
      <c r="Y85" s="78"/>
      <c r="Z85" s="78"/>
      <c r="AA85" s="78"/>
      <c r="AB85" s="78"/>
      <c r="AC85" s="78"/>
      <c r="AD85" s="78"/>
      <c r="AE85" s="78" t="n">
        <v>0</v>
      </c>
      <c r="AF85" s="78"/>
      <c r="AG85" s="78"/>
      <c r="AH85" s="78"/>
      <c r="AI85" s="78"/>
      <c r="AJ85" s="430"/>
      <c r="AK85" s="78"/>
      <c r="AL85" s="414" t="n">
        <v>0</v>
      </c>
      <c r="AM85" s="78" t="n">
        <v>0</v>
      </c>
      <c r="AN85" s="78" t="n">
        <v>0</v>
      </c>
      <c r="AO85" s="78" t="n">
        <v>0</v>
      </c>
      <c r="AP85" s="78" t="n">
        <v>0</v>
      </c>
      <c r="AQ85" s="78" t="n">
        <v>0</v>
      </c>
      <c r="AR85" s="78" t="n">
        <v>0</v>
      </c>
      <c r="AS85" s="78" t="n">
        <v>0</v>
      </c>
      <c r="AT85" s="78" t="n">
        <v>0</v>
      </c>
      <c r="AU85" s="78" t="n">
        <v>0</v>
      </c>
      <c r="AV85" s="78" t="n">
        <v>0</v>
      </c>
      <c r="AW85" s="37"/>
      <c r="AX85" s="417"/>
      <c r="AY85" s="37"/>
      <c r="AZ85" s="417"/>
      <c r="BA85" s="418"/>
      <c r="BB85" s="24"/>
      <c r="BC85" s="24"/>
    </row>
    <row r="86" customFormat="false" ht="15" hidden="true" customHeight="false" outlineLevel="0" collapsed="false">
      <c r="A86" s="24"/>
      <c r="B86" s="2"/>
      <c r="C86" s="429"/>
      <c r="D86" s="414"/>
      <c r="E86" s="416"/>
      <c r="F86" s="414" t="n">
        <v>0</v>
      </c>
      <c r="G86" s="78"/>
      <c r="H86" s="78"/>
      <c r="I86" s="78"/>
      <c r="J86" s="78"/>
      <c r="K86" s="78"/>
      <c r="L86" s="78"/>
      <c r="M86" s="78"/>
      <c r="N86" s="78" t="n">
        <v>0</v>
      </c>
      <c r="O86" s="78"/>
      <c r="P86" s="78"/>
      <c r="Q86" s="78"/>
      <c r="R86" s="78"/>
      <c r="S86" s="430"/>
      <c r="T86" s="416"/>
      <c r="U86" s="414"/>
      <c r="V86" s="416"/>
      <c r="W86" s="414" t="n">
        <v>0</v>
      </c>
      <c r="X86" s="78"/>
      <c r="Y86" s="78"/>
      <c r="Z86" s="78"/>
      <c r="AA86" s="78"/>
      <c r="AB86" s="78"/>
      <c r="AC86" s="78"/>
      <c r="AD86" s="78"/>
      <c r="AE86" s="78" t="n">
        <v>0</v>
      </c>
      <c r="AF86" s="78"/>
      <c r="AG86" s="78"/>
      <c r="AH86" s="78"/>
      <c r="AI86" s="78"/>
      <c r="AJ86" s="430"/>
      <c r="AK86" s="78"/>
      <c r="AL86" s="414" t="n">
        <v>0</v>
      </c>
      <c r="AM86" s="78" t="n">
        <v>0</v>
      </c>
      <c r="AN86" s="78" t="n">
        <v>0</v>
      </c>
      <c r="AO86" s="78" t="n">
        <v>0</v>
      </c>
      <c r="AP86" s="78" t="n">
        <v>0</v>
      </c>
      <c r="AQ86" s="78" t="n">
        <v>0</v>
      </c>
      <c r="AR86" s="78" t="n">
        <v>0</v>
      </c>
      <c r="AS86" s="78" t="n">
        <v>0</v>
      </c>
      <c r="AT86" s="78" t="n">
        <v>0</v>
      </c>
      <c r="AU86" s="78" t="n">
        <v>0</v>
      </c>
      <c r="AV86" s="78" t="n">
        <v>0</v>
      </c>
      <c r="AW86" s="37"/>
      <c r="AX86" s="417"/>
      <c r="AY86" s="37"/>
      <c r="AZ86" s="417"/>
      <c r="BA86" s="418"/>
      <c r="BB86" s="24"/>
      <c r="BC86" s="24"/>
    </row>
    <row r="87" customFormat="false" ht="15" hidden="true" customHeight="false" outlineLevel="0" collapsed="false">
      <c r="A87" s="24"/>
      <c r="B87" s="2"/>
      <c r="C87" s="429"/>
      <c r="D87" s="414"/>
      <c r="E87" s="416"/>
      <c r="F87" s="414" t="n">
        <v>0</v>
      </c>
      <c r="G87" s="78"/>
      <c r="H87" s="78"/>
      <c r="I87" s="78"/>
      <c r="J87" s="78"/>
      <c r="K87" s="78"/>
      <c r="L87" s="78"/>
      <c r="M87" s="78"/>
      <c r="N87" s="78" t="n">
        <v>0</v>
      </c>
      <c r="O87" s="78"/>
      <c r="P87" s="78"/>
      <c r="Q87" s="78"/>
      <c r="R87" s="78"/>
      <c r="S87" s="430"/>
      <c r="T87" s="416"/>
      <c r="U87" s="414"/>
      <c r="V87" s="416"/>
      <c r="W87" s="414" t="n">
        <v>0</v>
      </c>
      <c r="X87" s="78"/>
      <c r="Y87" s="78"/>
      <c r="Z87" s="78"/>
      <c r="AA87" s="78"/>
      <c r="AB87" s="78"/>
      <c r="AC87" s="78"/>
      <c r="AD87" s="78"/>
      <c r="AE87" s="78" t="n">
        <v>0</v>
      </c>
      <c r="AF87" s="78"/>
      <c r="AG87" s="78"/>
      <c r="AH87" s="78"/>
      <c r="AI87" s="78"/>
      <c r="AJ87" s="430"/>
      <c r="AK87" s="78"/>
      <c r="AL87" s="414" t="n">
        <v>0</v>
      </c>
      <c r="AM87" s="78" t="n">
        <v>0</v>
      </c>
      <c r="AN87" s="78" t="n">
        <v>0</v>
      </c>
      <c r="AO87" s="78" t="n">
        <v>0</v>
      </c>
      <c r="AP87" s="78" t="n">
        <v>0</v>
      </c>
      <c r="AQ87" s="78" t="n">
        <v>0</v>
      </c>
      <c r="AR87" s="78" t="n">
        <v>0</v>
      </c>
      <c r="AS87" s="78" t="n">
        <v>0</v>
      </c>
      <c r="AT87" s="78" t="n">
        <v>0</v>
      </c>
      <c r="AU87" s="78" t="n">
        <v>0</v>
      </c>
      <c r="AV87" s="78" t="n">
        <v>0</v>
      </c>
      <c r="AW87" s="37"/>
      <c r="AX87" s="417"/>
      <c r="AY87" s="37"/>
      <c r="AZ87" s="417"/>
      <c r="BA87" s="418"/>
      <c r="BB87" s="24"/>
      <c r="BC87" s="24"/>
    </row>
    <row r="88" customFormat="false" ht="15" hidden="true" customHeight="false" outlineLevel="0" collapsed="false">
      <c r="A88" s="24"/>
      <c r="B88" s="2"/>
      <c r="C88" s="429"/>
      <c r="D88" s="414"/>
      <c r="E88" s="416"/>
      <c r="F88" s="414" t="n">
        <v>0</v>
      </c>
      <c r="G88" s="78"/>
      <c r="H88" s="78"/>
      <c r="I88" s="78"/>
      <c r="J88" s="78"/>
      <c r="K88" s="78"/>
      <c r="L88" s="78"/>
      <c r="M88" s="78"/>
      <c r="N88" s="78" t="n">
        <v>0</v>
      </c>
      <c r="O88" s="78"/>
      <c r="P88" s="78"/>
      <c r="Q88" s="78"/>
      <c r="R88" s="78"/>
      <c r="S88" s="430"/>
      <c r="T88" s="416"/>
      <c r="U88" s="414"/>
      <c r="V88" s="416"/>
      <c r="W88" s="414" t="n">
        <v>0</v>
      </c>
      <c r="X88" s="78"/>
      <c r="Y88" s="78"/>
      <c r="Z88" s="78"/>
      <c r="AA88" s="78"/>
      <c r="AB88" s="78"/>
      <c r="AC88" s="78"/>
      <c r="AD88" s="78"/>
      <c r="AE88" s="78" t="n">
        <v>0</v>
      </c>
      <c r="AF88" s="78"/>
      <c r="AG88" s="78"/>
      <c r="AH88" s="78"/>
      <c r="AI88" s="78"/>
      <c r="AJ88" s="430"/>
      <c r="AK88" s="78"/>
      <c r="AL88" s="414" t="n">
        <v>0</v>
      </c>
      <c r="AM88" s="78" t="n">
        <v>0</v>
      </c>
      <c r="AN88" s="78" t="n">
        <v>0</v>
      </c>
      <c r="AO88" s="78" t="n">
        <v>0</v>
      </c>
      <c r="AP88" s="78" t="n">
        <v>0</v>
      </c>
      <c r="AQ88" s="78" t="n">
        <v>0</v>
      </c>
      <c r="AR88" s="78" t="n">
        <v>0</v>
      </c>
      <c r="AS88" s="78" t="n">
        <v>0</v>
      </c>
      <c r="AT88" s="78" t="n">
        <v>0</v>
      </c>
      <c r="AU88" s="78" t="n">
        <v>0</v>
      </c>
      <c r="AV88" s="78" t="n">
        <v>0</v>
      </c>
      <c r="AW88" s="37"/>
      <c r="AX88" s="417"/>
      <c r="AY88" s="37"/>
      <c r="AZ88" s="417"/>
      <c r="BA88" s="418"/>
      <c r="BB88" s="24"/>
      <c r="BC88" s="24"/>
    </row>
    <row r="89" customFormat="false" ht="15" hidden="true" customHeight="false" outlineLevel="0" collapsed="false">
      <c r="A89" s="24"/>
      <c r="B89" s="2"/>
      <c r="C89" s="429"/>
      <c r="D89" s="414"/>
      <c r="E89" s="416"/>
      <c r="F89" s="414" t="n">
        <v>0</v>
      </c>
      <c r="G89" s="78"/>
      <c r="H89" s="78"/>
      <c r="I89" s="78"/>
      <c r="J89" s="78"/>
      <c r="K89" s="78"/>
      <c r="L89" s="78"/>
      <c r="M89" s="78"/>
      <c r="N89" s="78" t="n">
        <v>0</v>
      </c>
      <c r="O89" s="78"/>
      <c r="P89" s="78"/>
      <c r="Q89" s="78"/>
      <c r="R89" s="78"/>
      <c r="S89" s="430"/>
      <c r="T89" s="416"/>
      <c r="U89" s="414"/>
      <c r="V89" s="416"/>
      <c r="W89" s="414" t="n">
        <v>0</v>
      </c>
      <c r="X89" s="78"/>
      <c r="Y89" s="78"/>
      <c r="Z89" s="78"/>
      <c r="AA89" s="78"/>
      <c r="AB89" s="78"/>
      <c r="AC89" s="78"/>
      <c r="AD89" s="78"/>
      <c r="AE89" s="78" t="n">
        <v>0</v>
      </c>
      <c r="AF89" s="78"/>
      <c r="AG89" s="78"/>
      <c r="AH89" s="78"/>
      <c r="AI89" s="78"/>
      <c r="AJ89" s="430"/>
      <c r="AK89" s="78"/>
      <c r="AL89" s="414" t="n">
        <v>0</v>
      </c>
      <c r="AM89" s="78" t="n">
        <v>0</v>
      </c>
      <c r="AN89" s="78" t="n">
        <v>0</v>
      </c>
      <c r="AO89" s="78" t="n">
        <v>0</v>
      </c>
      <c r="AP89" s="78" t="n">
        <v>0</v>
      </c>
      <c r="AQ89" s="78" t="n">
        <v>0</v>
      </c>
      <c r="AR89" s="78" t="n">
        <v>0</v>
      </c>
      <c r="AS89" s="78" t="n">
        <v>0</v>
      </c>
      <c r="AT89" s="78" t="n">
        <v>0</v>
      </c>
      <c r="AU89" s="78" t="n">
        <v>0</v>
      </c>
      <c r="AV89" s="78" t="n">
        <v>0</v>
      </c>
      <c r="AW89" s="37"/>
      <c r="AX89" s="417"/>
      <c r="AY89" s="37"/>
      <c r="AZ89" s="417"/>
      <c r="BA89" s="418"/>
      <c r="BB89" s="24"/>
      <c r="BC89" s="24"/>
    </row>
    <row r="90" customFormat="false" ht="15" hidden="true" customHeight="false" outlineLevel="0" collapsed="false">
      <c r="A90" s="24"/>
      <c r="B90" s="2"/>
      <c r="C90" s="429"/>
      <c r="D90" s="414"/>
      <c r="E90" s="416"/>
      <c r="F90" s="414" t="n">
        <v>0</v>
      </c>
      <c r="G90" s="78"/>
      <c r="H90" s="78"/>
      <c r="I90" s="78"/>
      <c r="J90" s="78"/>
      <c r="K90" s="78"/>
      <c r="L90" s="78"/>
      <c r="M90" s="78"/>
      <c r="N90" s="78" t="n">
        <v>0</v>
      </c>
      <c r="O90" s="78"/>
      <c r="P90" s="78"/>
      <c r="Q90" s="78"/>
      <c r="R90" s="78"/>
      <c r="S90" s="430"/>
      <c r="T90" s="416"/>
      <c r="U90" s="414"/>
      <c r="V90" s="416"/>
      <c r="W90" s="414" t="n">
        <v>0</v>
      </c>
      <c r="X90" s="78"/>
      <c r="Y90" s="78"/>
      <c r="Z90" s="78"/>
      <c r="AA90" s="78"/>
      <c r="AB90" s="78"/>
      <c r="AC90" s="78"/>
      <c r="AD90" s="78"/>
      <c r="AE90" s="78" t="n">
        <v>0</v>
      </c>
      <c r="AF90" s="78"/>
      <c r="AG90" s="78"/>
      <c r="AH90" s="78"/>
      <c r="AI90" s="78"/>
      <c r="AJ90" s="430"/>
      <c r="AK90" s="78"/>
      <c r="AL90" s="414" t="n">
        <v>0</v>
      </c>
      <c r="AM90" s="78" t="n">
        <v>0</v>
      </c>
      <c r="AN90" s="78" t="n">
        <v>0</v>
      </c>
      <c r="AO90" s="78" t="n">
        <v>0</v>
      </c>
      <c r="AP90" s="78" t="n">
        <v>0</v>
      </c>
      <c r="AQ90" s="78" t="n">
        <v>0</v>
      </c>
      <c r="AR90" s="78" t="n">
        <v>0</v>
      </c>
      <c r="AS90" s="78" t="n">
        <v>0</v>
      </c>
      <c r="AT90" s="78" t="n">
        <v>0</v>
      </c>
      <c r="AU90" s="78" t="n">
        <v>0</v>
      </c>
      <c r="AV90" s="78" t="n">
        <v>0</v>
      </c>
      <c r="AW90" s="37"/>
      <c r="AX90" s="417"/>
      <c r="AY90" s="37"/>
      <c r="AZ90" s="417"/>
      <c r="BA90" s="418"/>
      <c r="BB90" s="24"/>
      <c r="BC90" s="24"/>
    </row>
    <row r="91" customFormat="false" ht="15" hidden="false" customHeight="false" outlineLevel="0" collapsed="false">
      <c r="A91" s="24"/>
      <c r="B91" s="2"/>
      <c r="C91" s="431"/>
      <c r="D91" s="414"/>
      <c r="E91" s="419"/>
      <c r="F91" s="414" t="n">
        <v>0</v>
      </c>
      <c r="G91" s="78"/>
      <c r="H91" s="78"/>
      <c r="I91" s="78"/>
      <c r="J91" s="78"/>
      <c r="K91" s="78"/>
      <c r="L91" s="78"/>
      <c r="M91" s="78"/>
      <c r="N91" s="78" t="n">
        <v>0</v>
      </c>
      <c r="O91" s="78"/>
      <c r="P91" s="78"/>
      <c r="Q91" s="78"/>
      <c r="R91" s="78"/>
      <c r="S91" s="430"/>
      <c r="T91" s="416"/>
      <c r="U91" s="414"/>
      <c r="V91" s="419"/>
      <c r="W91" s="414" t="n">
        <v>0</v>
      </c>
      <c r="X91" s="78"/>
      <c r="Y91" s="78"/>
      <c r="Z91" s="78"/>
      <c r="AA91" s="78"/>
      <c r="AB91" s="78"/>
      <c r="AC91" s="78"/>
      <c r="AD91" s="78"/>
      <c r="AE91" s="78" t="n">
        <v>0</v>
      </c>
      <c r="AF91" s="78"/>
      <c r="AG91" s="78"/>
      <c r="AH91" s="78"/>
      <c r="AI91" s="78"/>
      <c r="AJ91" s="430"/>
      <c r="AK91" s="78"/>
      <c r="AL91" s="414" t="n">
        <v>0</v>
      </c>
      <c r="AM91" s="78" t="n">
        <v>0</v>
      </c>
      <c r="AN91" s="78" t="n">
        <v>0</v>
      </c>
      <c r="AO91" s="78" t="n">
        <v>0</v>
      </c>
      <c r="AP91" s="78" t="n">
        <v>0</v>
      </c>
      <c r="AQ91" s="78" t="n">
        <v>0</v>
      </c>
      <c r="AR91" s="78" t="n">
        <v>0</v>
      </c>
      <c r="AS91" s="78" t="n">
        <v>0</v>
      </c>
      <c r="AT91" s="78" t="n">
        <v>0</v>
      </c>
      <c r="AU91" s="78" t="n">
        <v>0</v>
      </c>
      <c r="AV91" s="78" t="n">
        <v>0</v>
      </c>
      <c r="AW91" s="78" t="n">
        <v>1</v>
      </c>
      <c r="AX91" s="417"/>
      <c r="AY91" s="417"/>
      <c r="AZ91" s="417"/>
      <c r="BA91" s="418"/>
      <c r="BB91" s="418"/>
      <c r="BC91" s="418"/>
    </row>
    <row r="92" customFormat="false" ht="15" hidden="false" customHeight="false" outlineLevel="0" collapsed="false">
      <c r="A92" s="24"/>
      <c r="B92" s="2"/>
      <c r="C92" s="432" t="n">
        <v>0</v>
      </c>
      <c r="D92" s="415"/>
      <c r="E92" s="419"/>
      <c r="F92" s="433" t="n">
        <v>0</v>
      </c>
      <c r="G92" s="434"/>
      <c r="H92" s="434"/>
      <c r="I92" s="434"/>
      <c r="J92" s="419"/>
      <c r="K92" s="434"/>
      <c r="L92" s="419"/>
      <c r="M92" s="419"/>
      <c r="N92" s="434" t="n">
        <v>0</v>
      </c>
      <c r="O92" s="434"/>
      <c r="P92" s="434"/>
      <c r="Q92" s="434"/>
      <c r="R92" s="419"/>
      <c r="S92" s="435"/>
      <c r="T92" s="419"/>
      <c r="U92" s="415"/>
      <c r="V92" s="419"/>
      <c r="W92" s="433" t="n">
        <v>0</v>
      </c>
      <c r="X92" s="434"/>
      <c r="Y92" s="434"/>
      <c r="Z92" s="434"/>
      <c r="AA92" s="419"/>
      <c r="AB92" s="434"/>
      <c r="AC92" s="419"/>
      <c r="AD92" s="419"/>
      <c r="AE92" s="434" t="n">
        <v>0</v>
      </c>
      <c r="AF92" s="434"/>
      <c r="AG92" s="434"/>
      <c r="AH92" s="434"/>
      <c r="AI92" s="419"/>
      <c r="AJ92" s="435"/>
      <c r="AK92" s="419"/>
      <c r="AL92" s="433" t="n">
        <v>0</v>
      </c>
      <c r="AM92" s="434" t="n">
        <v>0</v>
      </c>
      <c r="AN92" s="434" t="n">
        <v>0</v>
      </c>
      <c r="AO92" s="434" t="n">
        <v>0</v>
      </c>
      <c r="AP92" s="434" t="n">
        <v>0</v>
      </c>
      <c r="AQ92" s="434" t="n">
        <v>0</v>
      </c>
      <c r="AR92" s="434" t="n">
        <v>0</v>
      </c>
      <c r="AS92" s="434" t="n">
        <v>0</v>
      </c>
      <c r="AT92" s="434" t="n">
        <v>0</v>
      </c>
      <c r="AU92" s="434" t="n">
        <v>0</v>
      </c>
      <c r="AV92" s="434" t="n">
        <v>0</v>
      </c>
      <c r="AW92" s="434" t="n">
        <v>1</v>
      </c>
      <c r="AX92" s="434"/>
      <c r="AY92" s="434"/>
      <c r="AZ92" s="434"/>
      <c r="BA92" s="435"/>
      <c r="BB92" s="435"/>
      <c r="BC92" s="435"/>
    </row>
    <row r="93" customFormat="false" ht="15" hidden="false" customHeight="false" outlineLevel="0" collapsed="false">
      <c r="A93" s="24"/>
      <c r="B93" s="2"/>
      <c r="C93" s="436" t="n">
        <v>1</v>
      </c>
      <c r="D93" s="437"/>
      <c r="E93" s="419"/>
      <c r="F93" s="438" t="n">
        <f aca="true">IF(SUM(OFFSET(F92,-$W$26+2,0):F92)&gt;0,0,IF(F$26-F$25+1-$C93&lt;0,F$44,0))</f>
        <v>0</v>
      </c>
      <c r="G93" s="438" t="n">
        <f aca="true">IF(SUM(OFFSET(G92,-$W$26+2,0):G92)&gt;0,0,IF(G$26-G$25+1-$C93&lt;0,G$44,0))</f>
        <v>0</v>
      </c>
      <c r="H93" s="438" t="n">
        <f aca="true">IF(SUM(OFFSET(H92,-$W$26+2,0):H92)&gt;0,0,IF(H$26-H$25+1-$C93&lt;0,H$44,0))</f>
        <v>0</v>
      </c>
      <c r="I93" s="438" t="n">
        <f aca="true">IF(SUM(OFFSET(I92,-$W$26+2,0):I92)&gt;0,0,IF(I$26-I$25+1-$C93&lt;0,I$44,0))</f>
        <v>0</v>
      </c>
      <c r="J93" s="439"/>
      <c r="K93" s="440" t="n">
        <f aca="false">SUM(F93:I93)</f>
        <v>0</v>
      </c>
      <c r="L93" s="439"/>
      <c r="M93" s="439"/>
      <c r="N93" s="441" t="n">
        <f aca="true">IF(N$8='(Betriebsstoff- &amp; Anlagendaten)'!$B$128,F93,IF(SUM(OFFSET(N92,-N$26+2,0):N92)&gt;0,0,IF(N$8='(Betriebsstoff- &amp; Anlagendaten)'!$B$128,N$44,N$43)))</f>
        <v>0</v>
      </c>
      <c r="O93" s="441" t="n">
        <f aca="true">IF(O$8='(Betriebsstoff- &amp; Anlagendaten)'!$B$128,G93,IF(SUM(OFFSET(O92,-O$26+2,0):O92)&gt;0,0,IF(O$8='(Betriebsstoff- &amp; Anlagendaten)'!$B$128,O$44,O$43)))</f>
        <v>0</v>
      </c>
      <c r="P93" s="441" t="n">
        <f aca="true">IF(P$8='(Betriebsstoff- &amp; Anlagendaten)'!$B$128,H93,IF(SUM(OFFSET(P92,-P$26+2,0):P92)&gt;0,0,IF(P$8='(Betriebsstoff- &amp; Anlagendaten)'!$B$128,P$44,P$43)))</f>
        <v>0</v>
      </c>
      <c r="Q93" s="441" t="n">
        <f aca="true">IF(Q$8='(Betriebsstoff- &amp; Anlagendaten)'!$B$128,I93,IF(SUM(OFFSET(Q92,-Q$26+2,0):Q92)&gt;0,0,IF(Q$8='(Betriebsstoff- &amp; Anlagendaten)'!$B$128,Q$44,Q$43)))</f>
        <v>0</v>
      </c>
      <c r="R93" s="442"/>
      <c r="S93" s="443" t="n">
        <f aca="false">SUM(N93:Q93)</f>
        <v>0</v>
      </c>
      <c r="T93" s="442"/>
      <c r="U93" s="437"/>
      <c r="V93" s="419"/>
      <c r="W93" s="438" t="n">
        <f aca="true">IF(SUM(OFFSET(W92,-$W$26+2,0):W92)&gt;0,0,IF(W$26-W$25+1-$C93&lt;0,W$44,0))</f>
        <v>0</v>
      </c>
      <c r="X93" s="438" t="n">
        <f aca="true">IF(SUM(OFFSET(X92,-$W$26+2,0):X92)&gt;0,0,IF(X$26-X$25+1-$C93&lt;0,X$44,0))</f>
        <v>0</v>
      </c>
      <c r="Y93" s="438" t="n">
        <f aca="true">IF(SUM(OFFSET(Y92,-$W$26+2,0):Y92)&gt;0,0,IF(Y$26-Y$25+1-$C93&lt;0,Y$44,0))</f>
        <v>0</v>
      </c>
      <c r="Z93" s="438" t="n">
        <f aca="true">IF(SUM(OFFSET(Z92,-$W$26+2,0):Z92)&gt;0,0,IF(Z$26-Z$25+1-$C93&lt;0,Z$44,0))</f>
        <v>0</v>
      </c>
      <c r="AA93" s="439"/>
      <c r="AB93" s="440" t="n">
        <f aca="false">SUM(W93:Z93)</f>
        <v>0</v>
      </c>
      <c r="AC93" s="439"/>
      <c r="AD93" s="439"/>
      <c r="AE93" s="441" t="n">
        <f aca="true">IF(AE$8='(Betriebsstoff- &amp; Anlagendaten)'!$B$128,W93,IF(SUM(OFFSET(AE92,-AE$26+2,0):AE92)&gt;0,0,IF(AE$8='(Betriebsstoff- &amp; Anlagendaten)'!$B$128,AE$44,AE$43)))</f>
        <v>0</v>
      </c>
      <c r="AF93" s="441" t="n">
        <f aca="true">IF(AF$8='(Betriebsstoff- &amp; Anlagendaten)'!$B$128,X93,IF(SUM(OFFSET(AF92,-AF$26+2,0):AF92)&gt;0,0,IF(AF$8='(Betriebsstoff- &amp; Anlagendaten)'!$B$128,AF$44,AF$43)))</f>
        <v>0</v>
      </c>
      <c r="AG93" s="441" t="n">
        <f aca="true">IF(AG$8='(Betriebsstoff- &amp; Anlagendaten)'!$B$128,Y93,IF(SUM(OFFSET(AG92,-AG$26+2,0):AG92)&gt;0,0,IF(AG$8='(Betriebsstoff- &amp; Anlagendaten)'!$B$128,AG$44,AG$43)))</f>
        <v>0</v>
      </c>
      <c r="AH93" s="441" t="n">
        <f aca="true">IF(AH$8='(Betriebsstoff- &amp; Anlagendaten)'!$B$128,Z93,IF(SUM(OFFSET(AH92,-AH$26+2,0):AH92)&gt;0,0,IF(AH$8='(Betriebsstoff- &amp; Anlagendaten)'!$B$128,AH$44,AH$43)))</f>
        <v>0</v>
      </c>
      <c r="AI93" s="442"/>
      <c r="AJ93" s="443" t="n">
        <f aca="false">SUM(AE93:AH93)</f>
        <v>0</v>
      </c>
      <c r="AK93" s="442"/>
      <c r="AL93" s="444" t="n">
        <f aca="false">AL43-AL46</f>
        <v>4000</v>
      </c>
      <c r="AM93" s="445" t="n">
        <f aca="false">AM43-AM46</f>
        <v>3050</v>
      </c>
      <c r="AN93" s="445" t="n">
        <f aca="false">AN43-AN46</f>
        <v>9500</v>
      </c>
      <c r="AO93" s="445" t="n">
        <f aca="false">AO43-AO46</f>
        <v>3500</v>
      </c>
      <c r="AP93" s="445" t="n">
        <f aca="false">AP43-AP46</f>
        <v>9500</v>
      </c>
      <c r="AQ93" s="445" t="n">
        <f aca="false">AQ43-AQ46</f>
        <v>5000</v>
      </c>
      <c r="AR93" s="445" t="n">
        <f aca="false">AR43-AR46</f>
        <v>20000</v>
      </c>
      <c r="AS93" s="445" t="n">
        <f aca="false">AS43-AS46</f>
        <v>15000</v>
      </c>
      <c r="AT93" s="445" t="n">
        <f aca="false">AT43-AT46</f>
        <v>23500</v>
      </c>
      <c r="AU93" s="445" t="n">
        <f aca="false">AU43-AU46</f>
        <v>6500</v>
      </c>
      <c r="AV93" s="445" t="n">
        <f aca="false">AV43-AV46</f>
        <v>14000</v>
      </c>
      <c r="AW93" s="445" t="n">
        <f aca="false">AW43-AW46</f>
        <v>19000</v>
      </c>
      <c r="AX93" s="445" t="n">
        <f aca="false">AX43-AX46</f>
        <v>24000</v>
      </c>
      <c r="AY93" s="445" t="n">
        <f aca="false">AY43-AY46</f>
        <v>29000</v>
      </c>
      <c r="AZ93" s="445" t="n">
        <f aca="false">AZ43-AZ46</f>
        <v>4500</v>
      </c>
      <c r="BA93" s="445" t="n">
        <f aca="false">BA43-BA46</f>
        <v>30000</v>
      </c>
      <c r="BB93" s="445" t="n">
        <f aca="false">BB43-BB46</f>
        <v>0</v>
      </c>
      <c r="BC93" s="445" t="n">
        <f aca="false">BC43-BC46</f>
        <v>0</v>
      </c>
    </row>
    <row r="94" customFormat="false" ht="15" hidden="false" customHeight="false" outlineLevel="0" collapsed="false">
      <c r="A94" s="24"/>
      <c r="B94" s="2"/>
      <c r="C94" s="436" t="n">
        <v>2</v>
      </c>
      <c r="D94" s="437"/>
      <c r="E94" s="419"/>
      <c r="F94" s="438" t="n">
        <f aca="true">IF(SUM(OFFSET(F93,-$W$26+2,0):F93)&gt;0,0,IF(F$26-F$25+1-$C94&lt;0,F$44,0))</f>
        <v>0</v>
      </c>
      <c r="G94" s="438" t="n">
        <f aca="true">IF(SUM(OFFSET(G93,-$W$26+2,0):G93)&gt;0,0,IF(G$26-G$25+1-$C94&lt;0,G$44,0))</f>
        <v>0</v>
      </c>
      <c r="H94" s="438" t="n">
        <f aca="true">IF(SUM(OFFSET(H93,-$W$26+2,0):H93)&gt;0,0,IF(H$26-H$25+1-$C94&lt;0,H$44,0))</f>
        <v>0</v>
      </c>
      <c r="I94" s="438" t="n">
        <f aca="true">IF(SUM(OFFSET(I93,-$W$26+2,0):I93)&gt;0,0,IF(I$26-I$25+1-$C94&lt;0,I$44,0))</f>
        <v>0</v>
      </c>
      <c r="J94" s="439"/>
      <c r="K94" s="440" t="n">
        <f aca="false">SUM(F94:I94)</f>
        <v>0</v>
      </c>
      <c r="L94" s="439"/>
      <c r="M94" s="439"/>
      <c r="N94" s="441" t="n">
        <f aca="true">IF(N$8='(Betriebsstoff- &amp; Anlagendaten)'!$B$128,F94,IF(SUM(OFFSET(N93,-N$26+2,0):N93)&gt;0,0,IF(N$8='(Betriebsstoff- &amp; Anlagendaten)'!$B$128,N$44,N$43)))</f>
        <v>0</v>
      </c>
      <c r="O94" s="441" t="n">
        <f aca="true">IF(O$8='(Betriebsstoff- &amp; Anlagendaten)'!$B$128,G94,IF(SUM(OFFSET(O93,-O$26+2,0):O93)&gt;0,0,IF(O$8='(Betriebsstoff- &amp; Anlagendaten)'!$B$128,O$44,O$43)))</f>
        <v>0</v>
      </c>
      <c r="P94" s="441" t="n">
        <f aca="true">IF(P$8='(Betriebsstoff- &amp; Anlagendaten)'!$B$128,H94,IF(SUM(OFFSET(P93,-P$26+2,0):P93)&gt;0,0,IF(P$8='(Betriebsstoff- &amp; Anlagendaten)'!$B$128,P$44,P$43)))</f>
        <v>0</v>
      </c>
      <c r="Q94" s="441" t="n">
        <f aca="true">IF(Q$8='(Betriebsstoff- &amp; Anlagendaten)'!$B$128,I94,IF(SUM(OFFSET(Q93,-Q$26+2,0):Q93)&gt;0,0,IF(Q$8='(Betriebsstoff- &amp; Anlagendaten)'!$B$128,Q$44,Q$43)))</f>
        <v>0</v>
      </c>
      <c r="R94" s="442"/>
      <c r="S94" s="443" t="n">
        <f aca="false">SUM(N94:Q94)</f>
        <v>0</v>
      </c>
      <c r="T94" s="442"/>
      <c r="U94" s="437"/>
      <c r="V94" s="419"/>
      <c r="W94" s="438" t="n">
        <f aca="true">IF(SUM(OFFSET(W93,-$W$26+2,0):W93)&gt;0,0,IF(W$26-W$25+1-$C94&lt;0,W$44,0))</f>
        <v>0</v>
      </c>
      <c r="X94" s="438" t="n">
        <f aca="true">IF(SUM(OFFSET(X93,-$W$26+2,0):X93)&gt;0,0,IF(X$26-X$25+1-$C94&lt;0,X$44,0))</f>
        <v>0</v>
      </c>
      <c r="Y94" s="438" t="n">
        <f aca="true">IF(SUM(OFFSET(Y93,-$W$26+2,0):Y93)&gt;0,0,IF(Y$26-Y$25+1-$C94&lt;0,Y$44,0))</f>
        <v>0</v>
      </c>
      <c r="Z94" s="438" t="n">
        <f aca="true">IF(SUM(OFFSET(Z93,-$W$26+2,0):Z93)&gt;0,0,IF(Z$26-Z$25+1-$C94&lt;0,Z$44,0))</f>
        <v>0</v>
      </c>
      <c r="AA94" s="439"/>
      <c r="AB94" s="440" t="n">
        <f aca="false">SUM(W94:Z94)</f>
        <v>0</v>
      </c>
      <c r="AC94" s="439"/>
      <c r="AD94" s="439"/>
      <c r="AE94" s="441" t="n">
        <f aca="true">IF(AE$8='(Betriebsstoff- &amp; Anlagendaten)'!$B$128,W94,IF(SUM(OFFSET(AE93,-AE$26+2,0):AE93)&gt;0,0,IF(AE$8='(Betriebsstoff- &amp; Anlagendaten)'!$B$128,AE$44,AE$43)))</f>
        <v>0</v>
      </c>
      <c r="AF94" s="441" t="n">
        <f aca="true">IF(AF$8='(Betriebsstoff- &amp; Anlagendaten)'!$B$128,X94,IF(SUM(OFFSET(AF93,-AF$26+2,0):AF93)&gt;0,0,IF(AF$8='(Betriebsstoff- &amp; Anlagendaten)'!$B$128,AF$44,AF$43)))</f>
        <v>0</v>
      </c>
      <c r="AG94" s="441" t="n">
        <f aca="true">IF(AG$8='(Betriebsstoff- &amp; Anlagendaten)'!$B$128,Y94,IF(SUM(OFFSET(AG93,-AG$26+2,0):AG93)&gt;0,0,IF(AG$8='(Betriebsstoff- &amp; Anlagendaten)'!$B$128,AG$44,AG$43)))</f>
        <v>0</v>
      </c>
      <c r="AH94" s="441" t="n">
        <f aca="true">IF(AH$8='(Betriebsstoff- &amp; Anlagendaten)'!$B$128,Z94,IF(SUM(OFFSET(AH93,-AH$26+2,0):AH93)&gt;0,0,IF(AH$8='(Betriebsstoff- &amp; Anlagendaten)'!$B$128,AH$44,AH$43)))</f>
        <v>0</v>
      </c>
      <c r="AI94" s="442"/>
      <c r="AJ94" s="443" t="n">
        <f aca="false">SUM(AE94:AH94)</f>
        <v>0</v>
      </c>
      <c r="AK94" s="442"/>
      <c r="AL94" s="446" t="n">
        <v>0</v>
      </c>
      <c r="AM94" s="447" t="n">
        <f aca="true">IF(SUM(OFFSET(AM93,-AM$26+2,0):AM93)&gt;0,0,AM$43)</f>
        <v>0</v>
      </c>
      <c r="AN94" s="447" t="n">
        <f aca="true">IF(SUM(OFFSET(AN93,-AN$26+2,0):AN93)&gt;0,0,AN$43)</f>
        <v>0</v>
      </c>
      <c r="AO94" s="447" t="n">
        <f aca="true">IF(SUM(OFFSET(AO93,-AO$26+2,0):AO93)&gt;0,0,AO$43)</f>
        <v>0</v>
      </c>
      <c r="AP94" s="447" t="n">
        <f aca="true">IF(SUM(OFFSET(AP93,-AP$26+2,0):AP93)&gt;0,0,AP$43)</f>
        <v>0</v>
      </c>
      <c r="AQ94" s="447" t="n">
        <f aca="true">IF(SUM(OFFSET(AQ93,-AQ$26+2,0):AQ93)&gt;0,0,AQ$43)</f>
        <v>0</v>
      </c>
      <c r="AR94" s="447" t="n">
        <f aca="true">IF(SUM(OFFSET(AR93,-AR$26+2,0):AR93)&gt;0,0,AR$43)</f>
        <v>0</v>
      </c>
      <c r="AS94" s="447" t="n">
        <f aca="true">IF(SUM(OFFSET(AS93,-AS$26+2,0):AS93)&gt;0,0,AS$43)</f>
        <v>0</v>
      </c>
      <c r="AT94" s="447" t="n">
        <f aca="true">IF(SUM(OFFSET(AT93,-AT$26+2,0):AT93)&gt;0,0,AT$43)</f>
        <v>0</v>
      </c>
      <c r="AU94" s="447" t="n">
        <f aca="true">IF(SUM(OFFSET(AU93,-AU$26+2,0):AU93)&gt;0,0,AU$43)</f>
        <v>0</v>
      </c>
      <c r="AV94" s="447" t="n">
        <f aca="true">IF(SUM(OFFSET(AV93,-AV$26+2,0):AV93)&gt;0,0,AV$43)</f>
        <v>0</v>
      </c>
      <c r="AW94" s="447" t="n">
        <f aca="true">IF(SUM(OFFSET(AW93,-AW$26+2,0):AW93)&gt;0,0,AW$43)</f>
        <v>0</v>
      </c>
      <c r="AX94" s="447" t="n">
        <f aca="true">IF(SUM(OFFSET(AX93,-AX$26+2,0):AX93)&gt;0,0,AX$43)</f>
        <v>0</v>
      </c>
      <c r="AY94" s="447" t="n">
        <f aca="true">IF(SUM(OFFSET(AY93,-AY$26+2,0):AY93)&gt;0,0,AY$43)</f>
        <v>0</v>
      </c>
      <c r="AZ94" s="447" t="n">
        <f aca="true">IF(SUM(OFFSET(AZ93,-AZ$26+2,0):AZ93)&gt;0,0,AZ$43)</f>
        <v>0</v>
      </c>
      <c r="BA94" s="447" t="n">
        <f aca="true">IF(SUM(OFFSET(BA93,-BA$26+2,0):BA93)&gt;0,0,BA$43)</f>
        <v>0</v>
      </c>
      <c r="BB94" s="447" t="n">
        <f aca="true">IF(SUM(OFFSET(BB93,-BB$26+2,0):BB93)&gt;0,0,BB$43)</f>
        <v>0</v>
      </c>
      <c r="BC94" s="447" t="n">
        <f aca="true">IF(SUM(OFFSET(BC93,-BC$26+2,0):BC93)&gt;0,0,BC$43)</f>
        <v>0</v>
      </c>
    </row>
    <row r="95" customFormat="false" ht="15" hidden="false" customHeight="false" outlineLevel="0" collapsed="false">
      <c r="A95" s="24"/>
      <c r="B95" s="2"/>
      <c r="C95" s="436" t="n">
        <v>3</v>
      </c>
      <c r="D95" s="437"/>
      <c r="E95" s="419"/>
      <c r="F95" s="438" t="n">
        <f aca="true">IF(SUM(OFFSET(F94,-$W$26+2,0):F94)&gt;0,0,IF(F$26-F$25+1-$C95&lt;0,F$44,0))</f>
        <v>0</v>
      </c>
      <c r="G95" s="438" t="n">
        <f aca="true">IF(SUM(OFFSET(G94,-$W$26+2,0):G94)&gt;0,0,IF(G$26-G$25+1-$C95&lt;0,G$44,0))</f>
        <v>0</v>
      </c>
      <c r="H95" s="438" t="n">
        <f aca="true">IF(SUM(OFFSET(H94,-$W$26+2,0):H94)&gt;0,0,IF(H$26-H$25+1-$C95&lt;0,H$44,0))</f>
        <v>0</v>
      </c>
      <c r="I95" s="438" t="n">
        <f aca="true">IF(SUM(OFFSET(I94,-$W$26+2,0):I94)&gt;0,0,IF(I$26-I$25+1-$C95&lt;0,I$44,0))</f>
        <v>0</v>
      </c>
      <c r="J95" s="439"/>
      <c r="K95" s="440" t="n">
        <f aca="false">SUM(F95:I95)</f>
        <v>0</v>
      </c>
      <c r="L95" s="439"/>
      <c r="M95" s="439"/>
      <c r="N95" s="441" t="n">
        <f aca="true">IF(N$8='(Betriebsstoff- &amp; Anlagendaten)'!$B$128,F95,IF(SUM(OFFSET(N94,-N$26+2,0):N94)&gt;0,0,IF(N$8='(Betriebsstoff- &amp; Anlagendaten)'!$B$128,N$44,N$43)))</f>
        <v>0</v>
      </c>
      <c r="O95" s="441" t="n">
        <f aca="true">IF(O$8='(Betriebsstoff- &amp; Anlagendaten)'!$B$128,G95,IF(SUM(OFFSET(O94,-O$26+2,0):O94)&gt;0,0,IF(O$8='(Betriebsstoff- &amp; Anlagendaten)'!$B$128,O$44,O$43)))</f>
        <v>0</v>
      </c>
      <c r="P95" s="441" t="n">
        <f aca="true">IF(P$8='(Betriebsstoff- &amp; Anlagendaten)'!$B$128,H95,IF(SUM(OFFSET(P94,-P$26+2,0):P94)&gt;0,0,IF(P$8='(Betriebsstoff- &amp; Anlagendaten)'!$B$128,P$44,P$43)))</f>
        <v>0</v>
      </c>
      <c r="Q95" s="441" t="n">
        <f aca="true">IF(Q$8='(Betriebsstoff- &amp; Anlagendaten)'!$B$128,I95,IF(SUM(OFFSET(Q94,-Q$26+2,0):Q94)&gt;0,0,IF(Q$8='(Betriebsstoff- &amp; Anlagendaten)'!$B$128,Q$44,Q$43)))</f>
        <v>0</v>
      </c>
      <c r="R95" s="442"/>
      <c r="S95" s="443" t="n">
        <f aca="false">SUM(N95:Q95)</f>
        <v>0</v>
      </c>
      <c r="T95" s="442"/>
      <c r="U95" s="437"/>
      <c r="V95" s="419"/>
      <c r="W95" s="438" t="n">
        <f aca="true">IF(SUM(OFFSET(W94,-$W$26+2,0):W94)&gt;0,0,IF(W$26-W$25+1-$C95&lt;0,W$44,0))</f>
        <v>0</v>
      </c>
      <c r="X95" s="438" t="n">
        <f aca="true">IF(SUM(OFFSET(X94,-$W$26+2,0):X94)&gt;0,0,IF(X$26-X$25+1-$C95&lt;0,X$44,0))</f>
        <v>0</v>
      </c>
      <c r="Y95" s="438" t="n">
        <f aca="true">IF(SUM(OFFSET(Y94,-$W$26+2,0):Y94)&gt;0,0,IF(Y$26-Y$25+1-$C95&lt;0,Y$44,0))</f>
        <v>0</v>
      </c>
      <c r="Z95" s="438" t="n">
        <f aca="true">IF(SUM(OFFSET(Z94,-$W$26+2,0):Z94)&gt;0,0,IF(Z$26-Z$25+1-$C95&lt;0,Z$44,0))</f>
        <v>0</v>
      </c>
      <c r="AA95" s="439"/>
      <c r="AB95" s="440" t="n">
        <f aca="false">SUM(W95:Z95)</f>
        <v>0</v>
      </c>
      <c r="AC95" s="439"/>
      <c r="AD95" s="439"/>
      <c r="AE95" s="441" t="n">
        <f aca="true">IF(AE$8='(Betriebsstoff- &amp; Anlagendaten)'!$B$128,W95,IF(SUM(OFFSET(AE94,-AE$26+2,0):AE94)&gt;0,0,IF(AE$8='(Betriebsstoff- &amp; Anlagendaten)'!$B$128,AE$44,AE$43)))</f>
        <v>0</v>
      </c>
      <c r="AF95" s="441" t="n">
        <f aca="true">IF(AF$8='(Betriebsstoff- &amp; Anlagendaten)'!$B$128,X95,IF(SUM(OFFSET(AF94,-AF$26+2,0):AF94)&gt;0,0,IF(AF$8='(Betriebsstoff- &amp; Anlagendaten)'!$B$128,AF$44,AF$43)))</f>
        <v>0</v>
      </c>
      <c r="AG95" s="441" t="n">
        <f aca="true">IF(AG$8='(Betriebsstoff- &amp; Anlagendaten)'!$B$128,Y95,IF(SUM(OFFSET(AG94,-AG$26+2,0):AG94)&gt;0,0,IF(AG$8='(Betriebsstoff- &amp; Anlagendaten)'!$B$128,AG$44,AG$43)))</f>
        <v>0</v>
      </c>
      <c r="AH95" s="441" t="n">
        <f aca="true">IF(AH$8='(Betriebsstoff- &amp; Anlagendaten)'!$B$128,Z95,IF(SUM(OFFSET(AH94,-AH$26+2,0):AH94)&gt;0,0,IF(AH$8='(Betriebsstoff- &amp; Anlagendaten)'!$B$128,AH$44,AH$43)))</f>
        <v>0</v>
      </c>
      <c r="AI95" s="442"/>
      <c r="AJ95" s="443" t="n">
        <f aca="false">SUM(AE95:AH95)</f>
        <v>0</v>
      </c>
      <c r="AK95" s="442"/>
      <c r="AL95" s="446" t="n">
        <v>0</v>
      </c>
      <c r="AM95" s="447" t="n">
        <f aca="true">IF(SUM(OFFSET(AM94,-AM$26+2,0):AM94)&gt;0,0,AM$43)</f>
        <v>0</v>
      </c>
      <c r="AN95" s="447" t="n">
        <f aca="true">IF(SUM(OFFSET(AN94,-AN$26+2,0):AN94)&gt;0,0,AN$43)</f>
        <v>0</v>
      </c>
      <c r="AO95" s="447" t="n">
        <f aca="true">IF(SUM(OFFSET(AO94,-AO$26+2,0):AO94)&gt;0,0,AO$43)</f>
        <v>0</v>
      </c>
      <c r="AP95" s="447" t="n">
        <f aca="true">IF(SUM(OFFSET(AP94,-AP$26+2,0):AP94)&gt;0,0,AP$43)</f>
        <v>0</v>
      </c>
      <c r="AQ95" s="447" t="n">
        <f aca="true">IF(SUM(OFFSET(AQ94,-AQ$26+2,0):AQ94)&gt;0,0,AQ$43)</f>
        <v>0</v>
      </c>
      <c r="AR95" s="447" t="n">
        <f aca="true">IF(SUM(OFFSET(AR94,-AR$26+2,0):AR94)&gt;0,0,AR$43)</f>
        <v>0</v>
      </c>
      <c r="AS95" s="447" t="n">
        <f aca="true">IF(SUM(OFFSET(AS94,-AS$26+2,0):AS94)&gt;0,0,AS$43)</f>
        <v>0</v>
      </c>
      <c r="AT95" s="447" t="n">
        <f aca="true">IF(SUM(OFFSET(AT94,-AT$26+2,0):AT94)&gt;0,0,AT$43)</f>
        <v>0</v>
      </c>
      <c r="AU95" s="447" t="n">
        <f aca="true">IF(SUM(OFFSET(AU94,-AU$26+2,0):AU94)&gt;0,0,AU$43)</f>
        <v>0</v>
      </c>
      <c r="AV95" s="447" t="n">
        <f aca="true">IF(SUM(OFFSET(AV94,-AV$26+2,0):AV94)&gt;0,0,AV$43)</f>
        <v>0</v>
      </c>
      <c r="AW95" s="447" t="n">
        <f aca="true">IF(SUM(OFFSET(AW94,-AW$26+2,0):AW94)&gt;0,0,AW$43)</f>
        <v>0</v>
      </c>
      <c r="AX95" s="447" t="n">
        <f aca="true">IF(SUM(OFFSET(AX94,-AX$26+2,0):AX94)&gt;0,0,AX$43)</f>
        <v>0</v>
      </c>
      <c r="AY95" s="447" t="n">
        <f aca="true">IF(SUM(OFFSET(AY94,-AY$26+2,0):AY94)&gt;0,0,AY$43)</f>
        <v>0</v>
      </c>
      <c r="AZ95" s="447" t="n">
        <f aca="true">IF(SUM(OFFSET(AZ94,-AZ$26+2,0):AZ94)&gt;0,0,AZ$43)</f>
        <v>0</v>
      </c>
      <c r="BA95" s="447" t="n">
        <f aca="true">IF(SUM(OFFSET(BA94,-BA$26+2,0):BA94)&gt;0,0,BA$43)</f>
        <v>0</v>
      </c>
      <c r="BB95" s="447" t="n">
        <f aca="true">IF(SUM(OFFSET(BB94,-BB$26+2,0):BB94)&gt;0,0,BB$43)</f>
        <v>0</v>
      </c>
      <c r="BC95" s="447" t="n">
        <f aca="true">IF(SUM(OFFSET(BC94,-BC$26+2,0):BC94)&gt;0,0,BC$43)</f>
        <v>0</v>
      </c>
    </row>
    <row r="96" customFormat="false" ht="15" hidden="false" customHeight="false" outlineLevel="0" collapsed="false">
      <c r="A96" s="24"/>
      <c r="B96" s="2"/>
      <c r="C96" s="436" t="n">
        <v>4</v>
      </c>
      <c r="D96" s="437"/>
      <c r="E96" s="419"/>
      <c r="F96" s="438" t="n">
        <f aca="true">IF(SUM(OFFSET(F95,-$W$26+2,0):F95)&gt;0,0,IF(F$26-F$25+1-$C96&lt;0,F$44,0))</f>
        <v>0</v>
      </c>
      <c r="G96" s="438" t="n">
        <f aca="true">IF(SUM(OFFSET(G95,-$W$26+2,0):G95)&gt;0,0,IF(G$26-G$25+1-$C96&lt;0,G$44,0))</f>
        <v>0</v>
      </c>
      <c r="H96" s="438" t="n">
        <f aca="true">IF(SUM(OFFSET(H95,-$W$26+2,0):H95)&gt;0,0,IF(H$26-H$25+1-$C96&lt;0,H$44,0))</f>
        <v>0</v>
      </c>
      <c r="I96" s="438" t="n">
        <f aca="true">IF(SUM(OFFSET(I95,-$W$26+2,0):I95)&gt;0,0,IF(I$26-I$25+1-$C96&lt;0,I$44,0))</f>
        <v>0</v>
      </c>
      <c r="J96" s="439"/>
      <c r="K96" s="440" t="n">
        <f aca="false">SUM(F96:I96)</f>
        <v>0</v>
      </c>
      <c r="L96" s="439"/>
      <c r="M96" s="439"/>
      <c r="N96" s="441" t="n">
        <f aca="true">IF(N$8='(Betriebsstoff- &amp; Anlagendaten)'!$B$128,F96,IF(SUM(OFFSET(N95,-N$26+2,0):N95)&gt;0,0,IF(N$8='(Betriebsstoff- &amp; Anlagendaten)'!$B$128,N$44,N$43)))</f>
        <v>0</v>
      </c>
      <c r="O96" s="441" t="n">
        <f aca="true">IF(O$8='(Betriebsstoff- &amp; Anlagendaten)'!$B$128,G96,IF(SUM(OFFSET(O95,-O$26+2,0):O95)&gt;0,0,IF(O$8='(Betriebsstoff- &amp; Anlagendaten)'!$B$128,O$44,O$43)))</f>
        <v>0</v>
      </c>
      <c r="P96" s="441" t="n">
        <f aca="true">IF(P$8='(Betriebsstoff- &amp; Anlagendaten)'!$B$128,H96,IF(SUM(OFFSET(P95,-P$26+2,0):P95)&gt;0,0,IF(P$8='(Betriebsstoff- &amp; Anlagendaten)'!$B$128,P$44,P$43)))</f>
        <v>0</v>
      </c>
      <c r="Q96" s="441" t="n">
        <f aca="true">IF(Q$8='(Betriebsstoff- &amp; Anlagendaten)'!$B$128,I96,IF(SUM(OFFSET(Q95,-Q$26+2,0):Q95)&gt;0,0,IF(Q$8='(Betriebsstoff- &amp; Anlagendaten)'!$B$128,Q$44,Q$43)))</f>
        <v>0</v>
      </c>
      <c r="R96" s="442"/>
      <c r="S96" s="443" t="n">
        <f aca="false">SUM(N96:Q96)</f>
        <v>0</v>
      </c>
      <c r="T96" s="442"/>
      <c r="U96" s="437"/>
      <c r="V96" s="419"/>
      <c r="W96" s="438" t="n">
        <f aca="true">IF(SUM(OFFSET(W95,-$W$26+2,0):W95)&gt;0,0,IF(W$26-W$25+1-$C96&lt;0,W$44,0))</f>
        <v>0</v>
      </c>
      <c r="X96" s="438" t="n">
        <f aca="true">IF(SUM(OFFSET(X95,-$W$26+2,0):X95)&gt;0,0,IF(X$26-X$25+1-$C96&lt;0,X$44,0))</f>
        <v>0</v>
      </c>
      <c r="Y96" s="438" t="n">
        <f aca="true">IF(SUM(OFFSET(Y95,-$W$26+2,0):Y95)&gt;0,0,IF(Y$26-Y$25+1-$C96&lt;0,Y$44,0))</f>
        <v>0</v>
      </c>
      <c r="Z96" s="438" t="n">
        <f aca="true">IF(SUM(OFFSET(Z95,-$W$26+2,0):Z95)&gt;0,0,IF(Z$26-Z$25+1-$C96&lt;0,Z$44,0))</f>
        <v>0</v>
      </c>
      <c r="AA96" s="439"/>
      <c r="AB96" s="440" t="n">
        <f aca="false">SUM(W96:Z96)</f>
        <v>0</v>
      </c>
      <c r="AC96" s="439"/>
      <c r="AD96" s="439"/>
      <c r="AE96" s="441" t="n">
        <f aca="true">IF(AE$8='(Betriebsstoff- &amp; Anlagendaten)'!$B$128,W96,IF(SUM(OFFSET(AE95,-AE$26+2,0):AE95)&gt;0,0,IF(AE$8='(Betriebsstoff- &amp; Anlagendaten)'!$B$128,AE$44,AE$43)))</f>
        <v>0</v>
      </c>
      <c r="AF96" s="441" t="n">
        <f aca="true">IF(AF$8='(Betriebsstoff- &amp; Anlagendaten)'!$B$128,X96,IF(SUM(OFFSET(AF95,-AF$26+2,0):AF95)&gt;0,0,IF(AF$8='(Betriebsstoff- &amp; Anlagendaten)'!$B$128,AF$44,AF$43)))</f>
        <v>0</v>
      </c>
      <c r="AG96" s="441" t="n">
        <f aca="true">IF(AG$8='(Betriebsstoff- &amp; Anlagendaten)'!$B$128,Y96,IF(SUM(OFFSET(AG95,-AG$26+2,0):AG95)&gt;0,0,IF(AG$8='(Betriebsstoff- &amp; Anlagendaten)'!$B$128,AG$44,AG$43)))</f>
        <v>0</v>
      </c>
      <c r="AH96" s="441" t="n">
        <f aca="true">IF(AH$8='(Betriebsstoff- &amp; Anlagendaten)'!$B$128,Z96,IF(SUM(OFFSET(AH95,-AH$26+2,0):AH95)&gt;0,0,IF(AH$8='(Betriebsstoff- &amp; Anlagendaten)'!$B$128,AH$44,AH$43)))</f>
        <v>0</v>
      </c>
      <c r="AI96" s="442"/>
      <c r="AJ96" s="443" t="n">
        <f aca="false">SUM(AE96:AH96)</f>
        <v>0</v>
      </c>
      <c r="AK96" s="442"/>
      <c r="AL96" s="446" t="n">
        <v>0</v>
      </c>
      <c r="AM96" s="447" t="n">
        <f aca="true">IF(SUM(OFFSET(AM95,-AM$26+2,0):AM95)&gt;0,0,AM$43)</f>
        <v>0</v>
      </c>
      <c r="AN96" s="447" t="n">
        <f aca="true">IF(SUM(OFFSET(AN95,-AN$26+2,0):AN95)&gt;0,0,AN$43)</f>
        <v>0</v>
      </c>
      <c r="AO96" s="447" t="n">
        <f aca="true">IF(SUM(OFFSET(AO95,-AO$26+2,0):AO95)&gt;0,0,AO$43)</f>
        <v>0</v>
      </c>
      <c r="AP96" s="447" t="n">
        <f aca="true">IF(SUM(OFFSET(AP95,-AP$26+2,0):AP95)&gt;0,0,AP$43)</f>
        <v>0</v>
      </c>
      <c r="AQ96" s="447" t="n">
        <f aca="true">IF(SUM(OFFSET(AQ95,-AQ$26+2,0):AQ95)&gt;0,0,AQ$43)</f>
        <v>0</v>
      </c>
      <c r="AR96" s="447" t="n">
        <f aca="true">IF(SUM(OFFSET(AR95,-AR$26+2,0):AR95)&gt;0,0,AR$43)</f>
        <v>0</v>
      </c>
      <c r="AS96" s="447" t="n">
        <f aca="true">IF(SUM(OFFSET(AS95,-AS$26+2,0):AS95)&gt;0,0,AS$43)</f>
        <v>0</v>
      </c>
      <c r="AT96" s="447" t="n">
        <f aca="true">IF(SUM(OFFSET(AT95,-AT$26+2,0):AT95)&gt;0,0,AT$43)</f>
        <v>0</v>
      </c>
      <c r="AU96" s="447" t="n">
        <f aca="true">IF(SUM(OFFSET(AU95,-AU$26+2,0):AU95)&gt;0,0,AU$43)</f>
        <v>0</v>
      </c>
      <c r="AV96" s="447" t="n">
        <f aca="true">IF(SUM(OFFSET(AV95,-AV$26+2,0):AV95)&gt;0,0,AV$43)</f>
        <v>0</v>
      </c>
      <c r="AW96" s="447" t="n">
        <f aca="true">IF(SUM(OFFSET(AW95,-AW$26+2,0):AW95)&gt;0,0,AW$43)</f>
        <v>0</v>
      </c>
      <c r="AX96" s="447" t="n">
        <f aca="true">IF(SUM(OFFSET(AX95,-AX$26+2,0):AX95)&gt;0,0,AX$43)</f>
        <v>0</v>
      </c>
      <c r="AY96" s="447" t="n">
        <f aca="true">IF(SUM(OFFSET(AY95,-AY$26+2,0):AY95)&gt;0,0,AY$43)</f>
        <v>0</v>
      </c>
      <c r="AZ96" s="447" t="n">
        <f aca="true">IF(SUM(OFFSET(AZ95,-AZ$26+2,0):AZ95)&gt;0,0,AZ$43)</f>
        <v>0</v>
      </c>
      <c r="BA96" s="447" t="n">
        <f aca="true">IF(SUM(OFFSET(BA95,-BA$26+2,0):BA95)&gt;0,0,BA$43)</f>
        <v>0</v>
      </c>
      <c r="BB96" s="447" t="n">
        <f aca="true">IF(SUM(OFFSET(BB95,-BB$26+2,0):BB95)&gt;0,0,BB$43)</f>
        <v>0</v>
      </c>
      <c r="BC96" s="447" t="n">
        <f aca="true">IF(SUM(OFFSET(BC95,-BC$26+2,0):BC95)&gt;0,0,BC$43)</f>
        <v>0</v>
      </c>
    </row>
    <row r="97" customFormat="false" ht="15" hidden="false" customHeight="false" outlineLevel="0" collapsed="false">
      <c r="A97" s="24"/>
      <c r="B97" s="2"/>
      <c r="C97" s="436" t="n">
        <v>5</v>
      </c>
      <c r="D97" s="437"/>
      <c r="E97" s="419"/>
      <c r="F97" s="438" t="n">
        <f aca="true">IF(SUM(OFFSET(F96,-$W$26+2,0):F96)&gt;0,0,IF(F$26-F$25+1-$C97&lt;0,F$44,0))</f>
        <v>0</v>
      </c>
      <c r="G97" s="438" t="n">
        <f aca="true">IF(SUM(OFFSET(G96,-$W$26+2,0):G96)&gt;0,0,IF(G$26-G$25+1-$C97&lt;0,G$44,0))</f>
        <v>0</v>
      </c>
      <c r="H97" s="438" t="n">
        <f aca="true">IF(SUM(OFFSET(H96,-$W$26+2,0):H96)&gt;0,0,IF(H$26-H$25+1-$C97&lt;0,H$44,0))</f>
        <v>0</v>
      </c>
      <c r="I97" s="438" t="n">
        <f aca="true">IF(SUM(OFFSET(I96,-$W$26+2,0):I96)&gt;0,0,IF(I$26-I$25+1-$C97&lt;0,I$44,0))</f>
        <v>0</v>
      </c>
      <c r="J97" s="439"/>
      <c r="K97" s="440" t="n">
        <f aca="false">SUM(F97:I97)</f>
        <v>0</v>
      </c>
      <c r="L97" s="439"/>
      <c r="M97" s="439"/>
      <c r="N97" s="441" t="n">
        <f aca="true">IF(N$8='(Betriebsstoff- &amp; Anlagendaten)'!$B$128,F97,IF(SUM(OFFSET(N96,-N$26+2,0):N96)&gt;0,0,IF(N$8='(Betriebsstoff- &amp; Anlagendaten)'!$B$128,N$44,N$43)))</f>
        <v>0</v>
      </c>
      <c r="O97" s="441" t="n">
        <f aca="true">IF(O$8='(Betriebsstoff- &amp; Anlagendaten)'!$B$128,G97,IF(SUM(OFFSET(O96,-O$26+2,0):O96)&gt;0,0,IF(O$8='(Betriebsstoff- &amp; Anlagendaten)'!$B$128,O$44,O$43)))</f>
        <v>0</v>
      </c>
      <c r="P97" s="441" t="n">
        <f aca="true">IF(P$8='(Betriebsstoff- &amp; Anlagendaten)'!$B$128,H97,IF(SUM(OFFSET(P96,-P$26+2,0):P96)&gt;0,0,IF(P$8='(Betriebsstoff- &amp; Anlagendaten)'!$B$128,P$44,P$43)))</f>
        <v>0</v>
      </c>
      <c r="Q97" s="441" t="n">
        <f aca="true">IF(Q$8='(Betriebsstoff- &amp; Anlagendaten)'!$B$128,I97,IF(SUM(OFFSET(Q96,-Q$26+2,0):Q96)&gt;0,0,IF(Q$8='(Betriebsstoff- &amp; Anlagendaten)'!$B$128,Q$44,Q$43)))</f>
        <v>0</v>
      </c>
      <c r="R97" s="442"/>
      <c r="S97" s="443" t="n">
        <f aca="false">SUM(N97:Q97)</f>
        <v>0</v>
      </c>
      <c r="T97" s="442"/>
      <c r="U97" s="437"/>
      <c r="V97" s="419"/>
      <c r="W97" s="438" t="n">
        <f aca="true">IF(SUM(OFFSET(W96,-$W$26+2,0):W96)&gt;0,0,IF(W$26-W$25+1-$C97&lt;0,W$44,0))</f>
        <v>0</v>
      </c>
      <c r="X97" s="438" t="n">
        <f aca="true">IF(SUM(OFFSET(X96,-$W$26+2,0):X96)&gt;0,0,IF(X$26-X$25+1-$C97&lt;0,X$44,0))</f>
        <v>0</v>
      </c>
      <c r="Y97" s="438" t="n">
        <f aca="true">IF(SUM(OFFSET(Y96,-$W$26+2,0):Y96)&gt;0,0,IF(Y$26-Y$25+1-$C97&lt;0,Y$44,0))</f>
        <v>0</v>
      </c>
      <c r="Z97" s="438" t="n">
        <f aca="true">IF(SUM(OFFSET(Z96,-$W$26+2,0):Z96)&gt;0,0,IF(Z$26-Z$25+1-$C97&lt;0,Z$44,0))</f>
        <v>0</v>
      </c>
      <c r="AA97" s="439"/>
      <c r="AB97" s="440" t="n">
        <f aca="false">SUM(W97:Z97)</f>
        <v>0</v>
      </c>
      <c r="AC97" s="439"/>
      <c r="AD97" s="439"/>
      <c r="AE97" s="441" t="n">
        <f aca="true">IF(AE$8='(Betriebsstoff- &amp; Anlagendaten)'!$B$128,W97,IF(SUM(OFFSET(AE96,-AE$26+2,0):AE96)&gt;0,0,IF(AE$8='(Betriebsstoff- &amp; Anlagendaten)'!$B$128,AE$44,AE$43)))</f>
        <v>0</v>
      </c>
      <c r="AF97" s="441" t="n">
        <f aca="true">IF(AF$8='(Betriebsstoff- &amp; Anlagendaten)'!$B$128,X97,IF(SUM(OFFSET(AF96,-AF$26+2,0):AF96)&gt;0,0,IF(AF$8='(Betriebsstoff- &amp; Anlagendaten)'!$B$128,AF$44,AF$43)))</f>
        <v>0</v>
      </c>
      <c r="AG97" s="441" t="n">
        <f aca="true">IF(AG$8='(Betriebsstoff- &amp; Anlagendaten)'!$B$128,Y97,IF(SUM(OFFSET(AG96,-AG$26+2,0):AG96)&gt;0,0,IF(AG$8='(Betriebsstoff- &amp; Anlagendaten)'!$B$128,AG$44,AG$43)))</f>
        <v>0</v>
      </c>
      <c r="AH97" s="441" t="n">
        <f aca="true">IF(AH$8='(Betriebsstoff- &amp; Anlagendaten)'!$B$128,Z97,IF(SUM(OFFSET(AH96,-AH$26+2,0):AH96)&gt;0,0,IF(AH$8='(Betriebsstoff- &amp; Anlagendaten)'!$B$128,AH$44,AH$43)))</f>
        <v>0</v>
      </c>
      <c r="AI97" s="442"/>
      <c r="AJ97" s="443" t="n">
        <f aca="false">SUM(AE97:AH97)</f>
        <v>0</v>
      </c>
      <c r="AK97" s="442"/>
      <c r="AL97" s="446" t="n">
        <v>0</v>
      </c>
      <c r="AM97" s="447" t="n">
        <f aca="true">IF(SUM(OFFSET(AM96,-AM$26+2,0):AM96)&gt;0,0,AM$43)</f>
        <v>0</v>
      </c>
      <c r="AN97" s="447" t="n">
        <f aca="true">IF(SUM(OFFSET(AN96,-AN$26+2,0):AN96)&gt;0,0,AN$43)</f>
        <v>0</v>
      </c>
      <c r="AO97" s="447" t="n">
        <f aca="true">IF(SUM(OFFSET(AO96,-AO$26+2,0):AO96)&gt;0,0,AO$43)</f>
        <v>0</v>
      </c>
      <c r="AP97" s="447" t="n">
        <f aca="true">IF(SUM(OFFSET(AP96,-AP$26+2,0):AP96)&gt;0,0,AP$43)</f>
        <v>0</v>
      </c>
      <c r="AQ97" s="447" t="n">
        <f aca="true">IF(SUM(OFFSET(AQ96,-AQ$26+2,0):AQ96)&gt;0,0,AQ$43)</f>
        <v>0</v>
      </c>
      <c r="AR97" s="447" t="n">
        <f aca="true">IF(SUM(OFFSET(AR96,-AR$26+2,0):AR96)&gt;0,0,AR$43)</f>
        <v>0</v>
      </c>
      <c r="AS97" s="447" t="n">
        <f aca="true">IF(SUM(OFFSET(AS96,-AS$26+2,0):AS96)&gt;0,0,AS$43)</f>
        <v>0</v>
      </c>
      <c r="AT97" s="447" t="n">
        <f aca="true">IF(SUM(OFFSET(AT96,-AT$26+2,0):AT96)&gt;0,0,AT$43)</f>
        <v>0</v>
      </c>
      <c r="AU97" s="447" t="n">
        <f aca="true">IF(SUM(OFFSET(AU96,-AU$26+2,0):AU96)&gt;0,0,AU$43)</f>
        <v>0</v>
      </c>
      <c r="AV97" s="447" t="n">
        <f aca="true">IF(SUM(OFFSET(AV96,-AV$26+2,0):AV96)&gt;0,0,AV$43)</f>
        <v>0</v>
      </c>
      <c r="AW97" s="447" t="n">
        <f aca="true">IF(SUM(OFFSET(AW96,-AW$26+2,0):AW96)&gt;0,0,AW$43)</f>
        <v>0</v>
      </c>
      <c r="AX97" s="447" t="n">
        <f aca="true">IF(SUM(OFFSET(AX96,-AX$26+2,0):AX96)&gt;0,0,AX$43)</f>
        <v>0</v>
      </c>
      <c r="AY97" s="447" t="n">
        <f aca="true">IF(SUM(OFFSET(AY96,-AY$26+2,0):AY96)&gt;0,0,AY$43)</f>
        <v>0</v>
      </c>
      <c r="AZ97" s="447" t="n">
        <f aca="true">IF(SUM(OFFSET(AZ96,-AZ$26+2,0):AZ96)&gt;0,0,AZ$43)</f>
        <v>0</v>
      </c>
      <c r="BA97" s="447" t="n">
        <f aca="true">IF(SUM(OFFSET(BA96,-BA$26+2,0):BA96)&gt;0,0,BA$43)</f>
        <v>0</v>
      </c>
      <c r="BB97" s="447" t="n">
        <f aca="true">IF(SUM(OFFSET(BB96,-BB$26+2,0):BB96)&gt;0,0,BB$43)</f>
        <v>0</v>
      </c>
      <c r="BC97" s="447" t="n">
        <f aca="true">IF(SUM(OFFSET(BC96,-BC$26+2,0):BC96)&gt;0,0,BC$43)</f>
        <v>0</v>
      </c>
    </row>
    <row r="98" customFormat="false" ht="15" hidden="false" customHeight="false" outlineLevel="0" collapsed="false">
      <c r="A98" s="24"/>
      <c r="B98" s="2"/>
      <c r="C98" s="436" t="n">
        <v>6</v>
      </c>
      <c r="D98" s="437"/>
      <c r="E98" s="419"/>
      <c r="F98" s="438" t="n">
        <f aca="true">IF(SUM(OFFSET(F97,-$W$26+2,0):F97)&gt;0,0,IF(F$26-F$25+1-$C98&lt;0,F$44,0))</f>
        <v>0</v>
      </c>
      <c r="G98" s="438" t="n">
        <f aca="true">IF(SUM(OFFSET(G97,-$W$26+2,0):G97)&gt;0,0,IF(G$26-G$25+1-$C98&lt;0,G$44,0))</f>
        <v>0</v>
      </c>
      <c r="H98" s="438" t="n">
        <f aca="true">IF(SUM(OFFSET(H97,-$W$26+2,0):H97)&gt;0,0,IF(H$26-H$25+1-$C98&lt;0,H$44,0))</f>
        <v>0</v>
      </c>
      <c r="I98" s="438" t="n">
        <f aca="true">IF(SUM(OFFSET(I97,-$W$26+2,0):I97)&gt;0,0,IF(I$26-I$25+1-$C98&lt;0,I$44,0))</f>
        <v>0</v>
      </c>
      <c r="J98" s="439"/>
      <c r="K98" s="440" t="n">
        <f aca="false">SUM(F98:I98)</f>
        <v>0</v>
      </c>
      <c r="L98" s="439"/>
      <c r="M98" s="439"/>
      <c r="N98" s="441" t="n">
        <f aca="true">IF(N$8='(Betriebsstoff- &amp; Anlagendaten)'!$B$128,F98,IF(SUM(OFFSET(N97,-N$26+2,0):N97)&gt;0,0,IF(N$8='(Betriebsstoff- &amp; Anlagendaten)'!$B$128,N$44,N$43)))</f>
        <v>0</v>
      </c>
      <c r="O98" s="441" t="n">
        <f aca="true">IF(O$8='(Betriebsstoff- &amp; Anlagendaten)'!$B$128,G98,IF(SUM(OFFSET(O97,-O$26+2,0):O97)&gt;0,0,IF(O$8='(Betriebsstoff- &amp; Anlagendaten)'!$B$128,O$44,O$43)))</f>
        <v>0</v>
      </c>
      <c r="P98" s="441" t="n">
        <f aca="true">IF(P$8='(Betriebsstoff- &amp; Anlagendaten)'!$B$128,H98,IF(SUM(OFFSET(P97,-P$26+2,0):P97)&gt;0,0,IF(P$8='(Betriebsstoff- &amp; Anlagendaten)'!$B$128,P$44,P$43)))</f>
        <v>0</v>
      </c>
      <c r="Q98" s="441" t="n">
        <f aca="true">IF(Q$8='(Betriebsstoff- &amp; Anlagendaten)'!$B$128,I98,IF(SUM(OFFSET(Q97,-Q$26+2,0):Q97)&gt;0,0,IF(Q$8='(Betriebsstoff- &amp; Anlagendaten)'!$B$128,Q$44,Q$43)))</f>
        <v>0</v>
      </c>
      <c r="R98" s="442"/>
      <c r="S98" s="443" t="n">
        <f aca="false">SUM(N98:Q98)</f>
        <v>0</v>
      </c>
      <c r="T98" s="442"/>
      <c r="U98" s="437"/>
      <c r="V98" s="419"/>
      <c r="W98" s="438" t="n">
        <f aca="true">IF(SUM(OFFSET(W97,-$W$26+2,0):W97)&gt;0,0,IF(W$26-W$25+1-$C98&lt;0,W$44,0))</f>
        <v>0</v>
      </c>
      <c r="X98" s="438" t="n">
        <f aca="true">IF(SUM(OFFSET(X97,-$W$26+2,0):X97)&gt;0,0,IF(X$26-X$25+1-$C98&lt;0,X$44,0))</f>
        <v>0</v>
      </c>
      <c r="Y98" s="438" t="n">
        <f aca="true">IF(SUM(OFFSET(Y97,-$W$26+2,0):Y97)&gt;0,0,IF(Y$26-Y$25+1-$C98&lt;0,Y$44,0))</f>
        <v>0</v>
      </c>
      <c r="Z98" s="438" t="n">
        <f aca="true">IF(SUM(OFFSET(Z97,-$W$26+2,0):Z97)&gt;0,0,IF(Z$26-Z$25+1-$C98&lt;0,Z$44,0))</f>
        <v>0</v>
      </c>
      <c r="AA98" s="439"/>
      <c r="AB98" s="440" t="n">
        <f aca="false">SUM(W98:Z98)</f>
        <v>0</v>
      </c>
      <c r="AC98" s="439"/>
      <c r="AD98" s="439"/>
      <c r="AE98" s="441" t="n">
        <f aca="true">IF(AE$8='(Betriebsstoff- &amp; Anlagendaten)'!$B$128,W98,IF(SUM(OFFSET(AE97,-AE$26+2,0):AE97)&gt;0,0,IF(AE$8='(Betriebsstoff- &amp; Anlagendaten)'!$B$128,AE$44,AE$43)))</f>
        <v>0</v>
      </c>
      <c r="AF98" s="441" t="n">
        <f aca="true">IF(AF$8='(Betriebsstoff- &amp; Anlagendaten)'!$B$128,X98,IF(SUM(OFFSET(AF97,-AF$26+2,0):AF97)&gt;0,0,IF(AF$8='(Betriebsstoff- &amp; Anlagendaten)'!$B$128,AF$44,AF$43)))</f>
        <v>0</v>
      </c>
      <c r="AG98" s="441" t="n">
        <f aca="true">IF(AG$8='(Betriebsstoff- &amp; Anlagendaten)'!$B$128,Y98,IF(SUM(OFFSET(AG97,-AG$26+2,0):AG97)&gt;0,0,IF(AG$8='(Betriebsstoff- &amp; Anlagendaten)'!$B$128,AG$44,AG$43)))</f>
        <v>0</v>
      </c>
      <c r="AH98" s="441" t="n">
        <f aca="true">IF(AH$8='(Betriebsstoff- &amp; Anlagendaten)'!$B$128,Z98,IF(SUM(OFFSET(AH97,-AH$26+2,0):AH97)&gt;0,0,IF(AH$8='(Betriebsstoff- &amp; Anlagendaten)'!$B$128,AH$44,AH$43)))</f>
        <v>0</v>
      </c>
      <c r="AI98" s="442"/>
      <c r="AJ98" s="443" t="n">
        <f aca="false">SUM(AE98:AH98)</f>
        <v>0</v>
      </c>
      <c r="AK98" s="442"/>
      <c r="AL98" s="446" t="n">
        <v>0</v>
      </c>
      <c r="AM98" s="447" t="n">
        <f aca="true">IF(SUM(OFFSET(AM97,-AM$26+2,0):AM97)&gt;0,0,AM$43)</f>
        <v>0</v>
      </c>
      <c r="AN98" s="447" t="n">
        <f aca="true">IF(SUM(OFFSET(AN97,-AN$26+2,0):AN97)&gt;0,0,AN$43)</f>
        <v>0</v>
      </c>
      <c r="AO98" s="447" t="n">
        <f aca="true">IF(SUM(OFFSET(AO97,-AO$26+2,0):AO97)&gt;0,0,AO$43)</f>
        <v>0</v>
      </c>
      <c r="AP98" s="447" t="n">
        <f aca="true">IF(SUM(OFFSET(AP97,-AP$26+2,0):AP97)&gt;0,0,AP$43)</f>
        <v>0</v>
      </c>
      <c r="AQ98" s="447" t="n">
        <f aca="true">IF(SUM(OFFSET(AQ97,-AQ$26+2,0):AQ97)&gt;0,0,AQ$43)</f>
        <v>0</v>
      </c>
      <c r="AR98" s="447" t="n">
        <f aca="true">IF(SUM(OFFSET(AR97,-AR$26+2,0):AR97)&gt;0,0,AR$43)</f>
        <v>0</v>
      </c>
      <c r="AS98" s="447" t="n">
        <f aca="true">IF(SUM(OFFSET(AS97,-AS$26+2,0):AS97)&gt;0,0,AS$43)</f>
        <v>0</v>
      </c>
      <c r="AT98" s="447" t="n">
        <f aca="true">IF(SUM(OFFSET(AT97,-AT$26+2,0):AT97)&gt;0,0,AT$43)</f>
        <v>0</v>
      </c>
      <c r="AU98" s="447" t="n">
        <f aca="true">IF(SUM(OFFSET(AU97,-AU$26+2,0):AU97)&gt;0,0,AU$43)</f>
        <v>0</v>
      </c>
      <c r="AV98" s="447" t="n">
        <f aca="true">IF(SUM(OFFSET(AV97,-AV$26+2,0):AV97)&gt;0,0,AV$43)</f>
        <v>0</v>
      </c>
      <c r="AW98" s="447" t="n">
        <f aca="true">IF(SUM(OFFSET(AW97,-AW$26+2,0):AW97)&gt;0,0,AW$43)</f>
        <v>0</v>
      </c>
      <c r="AX98" s="447" t="n">
        <f aca="true">IF(SUM(OFFSET(AX97,-AX$26+2,0):AX97)&gt;0,0,AX$43)</f>
        <v>0</v>
      </c>
      <c r="AY98" s="447" t="n">
        <f aca="true">IF(SUM(OFFSET(AY97,-AY$26+2,0):AY97)&gt;0,0,AY$43)</f>
        <v>0</v>
      </c>
      <c r="AZ98" s="447" t="n">
        <f aca="true">IF(SUM(OFFSET(AZ97,-AZ$26+2,0):AZ97)&gt;0,0,AZ$43)</f>
        <v>0</v>
      </c>
      <c r="BA98" s="447" t="n">
        <f aca="true">IF(SUM(OFFSET(BA97,-BA$26+2,0):BA97)&gt;0,0,BA$43)</f>
        <v>0</v>
      </c>
      <c r="BB98" s="447" t="n">
        <f aca="true">IF(SUM(OFFSET(BB97,-BB$26+2,0):BB97)&gt;0,0,BB$43)</f>
        <v>0</v>
      </c>
      <c r="BC98" s="447" t="n">
        <f aca="true">IF(SUM(OFFSET(BC97,-BC$26+2,0):BC97)&gt;0,0,BC$43)</f>
        <v>0</v>
      </c>
    </row>
    <row r="99" customFormat="false" ht="15" hidden="false" customHeight="false" outlineLevel="0" collapsed="false">
      <c r="A99" s="24"/>
      <c r="B99" s="2"/>
      <c r="C99" s="436" t="n">
        <v>7</v>
      </c>
      <c r="D99" s="437"/>
      <c r="E99" s="419"/>
      <c r="F99" s="438" t="n">
        <f aca="true">IF(SUM(OFFSET(F98,-$W$26+2,0):F98)&gt;0,0,IF(F$26-F$25+1-$C99&lt;0,F$44,0))</f>
        <v>0</v>
      </c>
      <c r="G99" s="438" t="n">
        <f aca="true">IF(SUM(OFFSET(G98,-$W$26+2,0):G98)&gt;0,0,IF(G$26-G$25+1-$C99&lt;0,G$44,0))</f>
        <v>0</v>
      </c>
      <c r="H99" s="438" t="n">
        <f aca="true">IF(SUM(OFFSET(H98,-$W$26+2,0):H98)&gt;0,0,IF(H$26-H$25+1-$C99&lt;0,H$44,0))</f>
        <v>0</v>
      </c>
      <c r="I99" s="438" t="n">
        <f aca="true">IF(SUM(OFFSET(I98,-$W$26+2,0):I98)&gt;0,0,IF(I$26-I$25+1-$C99&lt;0,I$44,0))</f>
        <v>0</v>
      </c>
      <c r="J99" s="439"/>
      <c r="K99" s="440" t="n">
        <f aca="false">SUM(F99:I99)</f>
        <v>0</v>
      </c>
      <c r="L99" s="439"/>
      <c r="M99" s="439"/>
      <c r="N99" s="441" t="n">
        <f aca="true">IF(N$8='(Betriebsstoff- &amp; Anlagendaten)'!$B$128,F99,IF(SUM(OFFSET(N98,-N$26+2,0):N98)&gt;0,0,IF(N$8='(Betriebsstoff- &amp; Anlagendaten)'!$B$128,N$44,N$43)))</f>
        <v>0</v>
      </c>
      <c r="O99" s="441" t="n">
        <f aca="true">IF(O$8='(Betriebsstoff- &amp; Anlagendaten)'!$B$128,G99,IF(SUM(OFFSET(O98,-O$26+2,0):O98)&gt;0,0,IF(O$8='(Betriebsstoff- &amp; Anlagendaten)'!$B$128,O$44,O$43)))</f>
        <v>0</v>
      </c>
      <c r="P99" s="441" t="n">
        <f aca="true">IF(P$8='(Betriebsstoff- &amp; Anlagendaten)'!$B$128,H99,IF(SUM(OFFSET(P98,-P$26+2,0):P98)&gt;0,0,IF(P$8='(Betriebsstoff- &amp; Anlagendaten)'!$B$128,P$44,P$43)))</f>
        <v>0</v>
      </c>
      <c r="Q99" s="441" t="n">
        <f aca="true">IF(Q$8='(Betriebsstoff- &amp; Anlagendaten)'!$B$128,I99,IF(SUM(OFFSET(Q98,-Q$26+2,0):Q98)&gt;0,0,IF(Q$8='(Betriebsstoff- &amp; Anlagendaten)'!$B$128,Q$44,Q$43)))</f>
        <v>0</v>
      </c>
      <c r="R99" s="442"/>
      <c r="S99" s="443" t="n">
        <f aca="false">SUM(N99:Q99)</f>
        <v>0</v>
      </c>
      <c r="T99" s="442"/>
      <c r="U99" s="437"/>
      <c r="V99" s="419"/>
      <c r="W99" s="438" t="n">
        <f aca="true">IF(SUM(OFFSET(W98,-$W$26+2,0):W98)&gt;0,0,IF(W$26-W$25+1-$C99&lt;0,W$44,0))</f>
        <v>0</v>
      </c>
      <c r="X99" s="438" t="n">
        <f aca="true">IF(SUM(OFFSET(X98,-$W$26+2,0):X98)&gt;0,0,IF(X$26-X$25+1-$C99&lt;0,X$44,0))</f>
        <v>0</v>
      </c>
      <c r="Y99" s="438" t="n">
        <f aca="true">IF(SUM(OFFSET(Y98,-$W$26+2,0):Y98)&gt;0,0,IF(Y$26-Y$25+1-$C99&lt;0,Y$44,0))</f>
        <v>0</v>
      </c>
      <c r="Z99" s="438" t="n">
        <f aca="true">IF(SUM(OFFSET(Z98,-$W$26+2,0):Z98)&gt;0,0,IF(Z$26-Z$25+1-$C99&lt;0,Z$44,0))</f>
        <v>0</v>
      </c>
      <c r="AA99" s="439"/>
      <c r="AB99" s="440" t="n">
        <f aca="false">SUM(W99:Z99)</f>
        <v>0</v>
      </c>
      <c r="AC99" s="439"/>
      <c r="AD99" s="439"/>
      <c r="AE99" s="441" t="n">
        <f aca="true">IF(AE$8='(Betriebsstoff- &amp; Anlagendaten)'!$B$128,W99,IF(SUM(OFFSET(AE98,-AE$26+2,0):AE98)&gt;0,0,IF(AE$8='(Betriebsstoff- &amp; Anlagendaten)'!$B$128,AE$44,AE$43)))</f>
        <v>0</v>
      </c>
      <c r="AF99" s="441" t="n">
        <f aca="true">IF(AF$8='(Betriebsstoff- &amp; Anlagendaten)'!$B$128,X99,IF(SUM(OFFSET(AF98,-AF$26+2,0):AF98)&gt;0,0,IF(AF$8='(Betriebsstoff- &amp; Anlagendaten)'!$B$128,AF$44,AF$43)))</f>
        <v>0</v>
      </c>
      <c r="AG99" s="441" t="n">
        <f aca="true">IF(AG$8='(Betriebsstoff- &amp; Anlagendaten)'!$B$128,Y99,IF(SUM(OFFSET(AG98,-AG$26+2,0):AG98)&gt;0,0,IF(AG$8='(Betriebsstoff- &amp; Anlagendaten)'!$B$128,AG$44,AG$43)))</f>
        <v>0</v>
      </c>
      <c r="AH99" s="441" t="n">
        <f aca="true">IF(AH$8='(Betriebsstoff- &amp; Anlagendaten)'!$B$128,Z99,IF(SUM(OFFSET(AH98,-AH$26+2,0):AH98)&gt;0,0,IF(AH$8='(Betriebsstoff- &amp; Anlagendaten)'!$B$128,AH$44,AH$43)))</f>
        <v>0</v>
      </c>
      <c r="AI99" s="442"/>
      <c r="AJ99" s="443" t="n">
        <f aca="false">SUM(AE99:AH99)</f>
        <v>0</v>
      </c>
      <c r="AK99" s="442"/>
      <c r="AL99" s="446" t="n">
        <v>0</v>
      </c>
      <c r="AM99" s="447" t="n">
        <f aca="true">IF(SUM(OFFSET(AM98,-AM$26+2,0):AM98)&gt;0,0,AM$43)</f>
        <v>0</v>
      </c>
      <c r="AN99" s="447" t="n">
        <f aca="true">IF(SUM(OFFSET(AN98,-AN$26+2,0):AN98)&gt;0,0,AN$43)</f>
        <v>0</v>
      </c>
      <c r="AO99" s="447" t="n">
        <f aca="true">IF(SUM(OFFSET(AO98,-AO$26+2,0):AO98)&gt;0,0,AO$43)</f>
        <v>0</v>
      </c>
      <c r="AP99" s="447" t="n">
        <f aca="true">IF(SUM(OFFSET(AP98,-AP$26+2,0):AP98)&gt;0,0,AP$43)</f>
        <v>0</v>
      </c>
      <c r="AQ99" s="447" t="n">
        <f aca="true">IF(SUM(OFFSET(AQ98,-AQ$26+2,0):AQ98)&gt;0,0,AQ$43)</f>
        <v>0</v>
      </c>
      <c r="AR99" s="447" t="n">
        <f aca="true">IF(SUM(OFFSET(AR98,-AR$26+2,0):AR98)&gt;0,0,AR$43)</f>
        <v>0</v>
      </c>
      <c r="AS99" s="447" t="n">
        <f aca="true">IF(SUM(OFFSET(AS98,-AS$26+2,0):AS98)&gt;0,0,AS$43)</f>
        <v>0</v>
      </c>
      <c r="AT99" s="447" t="n">
        <f aca="true">IF(SUM(OFFSET(AT98,-AT$26+2,0):AT98)&gt;0,0,AT$43)</f>
        <v>0</v>
      </c>
      <c r="AU99" s="447" t="n">
        <f aca="true">IF(SUM(OFFSET(AU98,-AU$26+2,0):AU98)&gt;0,0,AU$43)</f>
        <v>0</v>
      </c>
      <c r="AV99" s="447" t="n">
        <f aca="true">IF(SUM(OFFSET(AV98,-AV$26+2,0):AV98)&gt;0,0,AV$43)</f>
        <v>0</v>
      </c>
      <c r="AW99" s="447" t="n">
        <f aca="true">IF(SUM(OFFSET(AW98,-AW$26+2,0):AW98)&gt;0,0,AW$43)</f>
        <v>0</v>
      </c>
      <c r="AX99" s="447" t="n">
        <f aca="true">IF(SUM(OFFSET(AX98,-AX$26+2,0):AX98)&gt;0,0,AX$43)</f>
        <v>0</v>
      </c>
      <c r="AY99" s="447" t="n">
        <f aca="true">IF(SUM(OFFSET(AY98,-AY$26+2,0):AY98)&gt;0,0,AY$43)</f>
        <v>0</v>
      </c>
      <c r="AZ99" s="447" t="n">
        <f aca="true">IF(SUM(OFFSET(AZ98,-AZ$26+2,0):AZ98)&gt;0,0,AZ$43)</f>
        <v>0</v>
      </c>
      <c r="BA99" s="447" t="n">
        <f aca="true">IF(SUM(OFFSET(BA98,-BA$26+2,0):BA98)&gt;0,0,BA$43)</f>
        <v>0</v>
      </c>
      <c r="BB99" s="447" t="n">
        <f aca="true">IF(SUM(OFFSET(BB98,-BB$26+2,0):BB98)&gt;0,0,BB$43)</f>
        <v>0</v>
      </c>
      <c r="BC99" s="447" t="n">
        <f aca="true">IF(SUM(OFFSET(BC98,-BC$26+2,0):BC98)&gt;0,0,BC$43)</f>
        <v>0</v>
      </c>
    </row>
    <row r="100" customFormat="false" ht="15" hidden="false" customHeight="false" outlineLevel="0" collapsed="false">
      <c r="A100" s="24"/>
      <c r="B100" s="2"/>
      <c r="C100" s="436" t="n">
        <v>8</v>
      </c>
      <c r="D100" s="437"/>
      <c r="E100" s="419"/>
      <c r="F100" s="438" t="n">
        <f aca="true">IF(SUM(OFFSET(F99,-$W$26+2,0):F99)&gt;0,0,IF(F$26-F$25+1-$C100&lt;0,F$44,0))</f>
        <v>0</v>
      </c>
      <c r="G100" s="438" t="n">
        <f aca="true">IF(SUM(OFFSET(G99,-$W$26+2,0):G99)&gt;0,0,IF(G$26-G$25+1-$C100&lt;0,G$44,0))</f>
        <v>0</v>
      </c>
      <c r="H100" s="438" t="n">
        <f aca="true">IF(SUM(OFFSET(H99,-$W$26+2,0):H99)&gt;0,0,IF(H$26-H$25+1-$C100&lt;0,H$44,0))</f>
        <v>0</v>
      </c>
      <c r="I100" s="438" t="n">
        <f aca="true">IF(SUM(OFFSET(I99,-$W$26+2,0):I99)&gt;0,0,IF(I$26-I$25+1-$C100&lt;0,I$44,0))</f>
        <v>0</v>
      </c>
      <c r="J100" s="439"/>
      <c r="K100" s="440" t="n">
        <f aca="false">SUM(F100:I100)</f>
        <v>0</v>
      </c>
      <c r="L100" s="439"/>
      <c r="M100" s="439"/>
      <c r="N100" s="441" t="n">
        <f aca="true">IF(N$8='(Betriebsstoff- &amp; Anlagendaten)'!$B$128,F100,IF(SUM(OFFSET(N99,-N$26+2,0):N99)&gt;0,0,IF(N$8='(Betriebsstoff- &amp; Anlagendaten)'!$B$128,N$44,N$43)))</f>
        <v>0</v>
      </c>
      <c r="O100" s="441" t="n">
        <f aca="true">IF(O$8='(Betriebsstoff- &amp; Anlagendaten)'!$B$128,G100,IF(SUM(OFFSET(O99,-O$26+2,0):O99)&gt;0,0,IF(O$8='(Betriebsstoff- &amp; Anlagendaten)'!$B$128,O$44,O$43)))</f>
        <v>0</v>
      </c>
      <c r="P100" s="441" t="n">
        <f aca="true">IF(P$8='(Betriebsstoff- &amp; Anlagendaten)'!$B$128,H100,IF(SUM(OFFSET(P99,-P$26+2,0):P99)&gt;0,0,IF(P$8='(Betriebsstoff- &amp; Anlagendaten)'!$B$128,P$44,P$43)))</f>
        <v>0</v>
      </c>
      <c r="Q100" s="441" t="n">
        <f aca="true">IF(Q$8='(Betriebsstoff- &amp; Anlagendaten)'!$B$128,I100,IF(SUM(OFFSET(Q99,-Q$26+2,0):Q99)&gt;0,0,IF(Q$8='(Betriebsstoff- &amp; Anlagendaten)'!$B$128,Q$44,Q$43)))</f>
        <v>0</v>
      </c>
      <c r="R100" s="442"/>
      <c r="S100" s="443" t="n">
        <f aca="false">SUM(N100:Q100)</f>
        <v>0</v>
      </c>
      <c r="T100" s="442"/>
      <c r="U100" s="437"/>
      <c r="V100" s="419"/>
      <c r="W100" s="438" t="n">
        <f aca="true">IF(SUM(OFFSET(W99,-$W$26+2,0):W99)&gt;0,0,IF(W$26-W$25+1-$C100&lt;0,W$44,0))</f>
        <v>0</v>
      </c>
      <c r="X100" s="438" t="n">
        <f aca="true">IF(SUM(OFFSET(X99,-$W$26+2,0):X99)&gt;0,0,IF(X$26-X$25+1-$C100&lt;0,X$44,0))</f>
        <v>0</v>
      </c>
      <c r="Y100" s="438" t="n">
        <f aca="true">IF(SUM(OFFSET(Y99,-$W$26+2,0):Y99)&gt;0,0,IF(Y$26-Y$25+1-$C100&lt;0,Y$44,0))</f>
        <v>0</v>
      </c>
      <c r="Z100" s="438" t="n">
        <f aca="true">IF(SUM(OFFSET(Z99,-$W$26+2,0):Z99)&gt;0,0,IF(Z$26-Z$25+1-$C100&lt;0,Z$44,0))</f>
        <v>0</v>
      </c>
      <c r="AA100" s="439"/>
      <c r="AB100" s="440" t="n">
        <f aca="false">SUM(W100:Z100)</f>
        <v>0</v>
      </c>
      <c r="AC100" s="439"/>
      <c r="AD100" s="439"/>
      <c r="AE100" s="441" t="n">
        <f aca="true">IF(AE$8='(Betriebsstoff- &amp; Anlagendaten)'!$B$128,W100,IF(SUM(OFFSET(AE99,-AE$26+2,0):AE99)&gt;0,0,IF(AE$8='(Betriebsstoff- &amp; Anlagendaten)'!$B$128,AE$44,AE$43)))</f>
        <v>0</v>
      </c>
      <c r="AF100" s="441" t="n">
        <f aca="true">IF(AF$8='(Betriebsstoff- &amp; Anlagendaten)'!$B$128,X100,IF(SUM(OFFSET(AF99,-AF$26+2,0):AF99)&gt;0,0,IF(AF$8='(Betriebsstoff- &amp; Anlagendaten)'!$B$128,AF$44,AF$43)))</f>
        <v>0</v>
      </c>
      <c r="AG100" s="441" t="n">
        <f aca="true">IF(AG$8='(Betriebsstoff- &amp; Anlagendaten)'!$B$128,Y100,IF(SUM(OFFSET(AG99,-AG$26+2,0):AG99)&gt;0,0,IF(AG$8='(Betriebsstoff- &amp; Anlagendaten)'!$B$128,AG$44,AG$43)))</f>
        <v>0</v>
      </c>
      <c r="AH100" s="441" t="n">
        <f aca="true">IF(AH$8='(Betriebsstoff- &amp; Anlagendaten)'!$B$128,Z100,IF(SUM(OFFSET(AH99,-AH$26+2,0):AH99)&gt;0,0,IF(AH$8='(Betriebsstoff- &amp; Anlagendaten)'!$B$128,AH$44,AH$43)))</f>
        <v>0</v>
      </c>
      <c r="AI100" s="442"/>
      <c r="AJ100" s="443" t="n">
        <f aca="false">SUM(AE100:AH100)</f>
        <v>0</v>
      </c>
      <c r="AK100" s="442"/>
      <c r="AL100" s="446" t="n">
        <v>0</v>
      </c>
      <c r="AM100" s="447" t="n">
        <f aca="true">IF(SUM(OFFSET(AM99,-AM$26+2,0):AM99)&gt;0,0,AM$43)</f>
        <v>0</v>
      </c>
      <c r="AN100" s="447" t="n">
        <f aca="true">IF(SUM(OFFSET(AN99,-AN$26+2,0):AN99)&gt;0,0,AN$43)</f>
        <v>0</v>
      </c>
      <c r="AO100" s="447" t="n">
        <f aca="true">IF(SUM(OFFSET(AO99,-AO$26+2,0):AO99)&gt;0,0,AO$43)</f>
        <v>0</v>
      </c>
      <c r="AP100" s="447" t="n">
        <f aca="true">IF(SUM(OFFSET(AP99,-AP$26+2,0):AP99)&gt;0,0,AP$43)</f>
        <v>0</v>
      </c>
      <c r="AQ100" s="447" t="n">
        <f aca="true">IF(SUM(OFFSET(AQ99,-AQ$26+2,0):AQ99)&gt;0,0,AQ$43)</f>
        <v>0</v>
      </c>
      <c r="AR100" s="447" t="n">
        <f aca="true">IF(SUM(OFFSET(AR99,-AR$26+2,0):AR99)&gt;0,0,AR$43)</f>
        <v>0</v>
      </c>
      <c r="AS100" s="447" t="n">
        <f aca="true">IF(SUM(OFFSET(AS99,-AS$26+2,0):AS99)&gt;0,0,AS$43)</f>
        <v>0</v>
      </c>
      <c r="AT100" s="447" t="n">
        <f aca="true">IF(SUM(OFFSET(AT99,-AT$26+2,0):AT99)&gt;0,0,AT$43)</f>
        <v>0</v>
      </c>
      <c r="AU100" s="447" t="n">
        <f aca="true">IF(SUM(OFFSET(AU99,-AU$26+2,0):AU99)&gt;0,0,AU$43)</f>
        <v>0</v>
      </c>
      <c r="AV100" s="447" t="n">
        <f aca="true">IF(SUM(OFFSET(AV99,-AV$26+2,0):AV99)&gt;0,0,AV$43)</f>
        <v>0</v>
      </c>
      <c r="AW100" s="447" t="n">
        <f aca="true">IF(SUM(OFFSET(AW99,-AW$26+2,0):AW99)&gt;0,0,AW$43)</f>
        <v>0</v>
      </c>
      <c r="AX100" s="447" t="n">
        <f aca="true">IF(SUM(OFFSET(AX99,-AX$26+2,0):AX99)&gt;0,0,AX$43)</f>
        <v>0</v>
      </c>
      <c r="AY100" s="447" t="n">
        <f aca="true">IF(SUM(OFFSET(AY99,-AY$26+2,0):AY99)&gt;0,0,AY$43)</f>
        <v>0</v>
      </c>
      <c r="AZ100" s="447" t="n">
        <f aca="true">IF(SUM(OFFSET(AZ99,-AZ$26+2,0):AZ99)&gt;0,0,AZ$43)</f>
        <v>0</v>
      </c>
      <c r="BA100" s="447" t="n">
        <f aca="true">IF(SUM(OFFSET(BA99,-BA$26+2,0):BA99)&gt;0,0,BA$43)</f>
        <v>0</v>
      </c>
      <c r="BB100" s="447" t="n">
        <f aca="true">IF(SUM(OFFSET(BB99,-BB$26+2,0):BB99)&gt;0,0,BB$43)</f>
        <v>0</v>
      </c>
      <c r="BC100" s="447" t="n">
        <f aca="true">IF(SUM(OFFSET(BC99,-BC$26+2,0):BC99)&gt;0,0,BC$43)</f>
        <v>0</v>
      </c>
    </row>
    <row r="101" customFormat="false" ht="15" hidden="false" customHeight="false" outlineLevel="0" collapsed="false">
      <c r="A101" s="24"/>
      <c r="B101" s="2"/>
      <c r="C101" s="436" t="n">
        <v>9</v>
      </c>
      <c r="D101" s="437"/>
      <c r="E101" s="419"/>
      <c r="F101" s="438" t="n">
        <f aca="true">IF(SUM(OFFSET(F100,-$W$26+2,0):F100)&gt;0,0,IF(F$26-F$25+1-$C101&lt;0,F$44,0))</f>
        <v>0</v>
      </c>
      <c r="G101" s="438" t="n">
        <f aca="true">IF(SUM(OFFSET(G100,-$W$26+2,0):G100)&gt;0,0,IF(G$26-G$25+1-$C101&lt;0,G$44,0))</f>
        <v>0</v>
      </c>
      <c r="H101" s="438" t="n">
        <f aca="true">IF(SUM(OFFSET(H100,-$W$26+2,0):H100)&gt;0,0,IF(H$26-H$25+1-$C101&lt;0,H$44,0))</f>
        <v>0</v>
      </c>
      <c r="I101" s="438" t="n">
        <f aca="true">IF(SUM(OFFSET(I100,-$W$26+2,0):I100)&gt;0,0,IF(I$26-I$25+1-$C101&lt;0,I$44,0))</f>
        <v>0</v>
      </c>
      <c r="J101" s="439"/>
      <c r="K101" s="440" t="n">
        <f aca="false">SUM(F101:I101)</f>
        <v>0</v>
      </c>
      <c r="L101" s="439"/>
      <c r="M101" s="439"/>
      <c r="N101" s="441" t="n">
        <f aca="true">IF(N$8='(Betriebsstoff- &amp; Anlagendaten)'!$B$128,F101,IF(SUM(OFFSET(N100,-N$26+2,0):N100)&gt;0,0,IF(N$8='(Betriebsstoff- &amp; Anlagendaten)'!$B$128,N$44,N$43)))</f>
        <v>0</v>
      </c>
      <c r="O101" s="441" t="n">
        <f aca="true">IF(O$8='(Betriebsstoff- &amp; Anlagendaten)'!$B$128,G101,IF(SUM(OFFSET(O100,-O$26+2,0):O100)&gt;0,0,IF(O$8='(Betriebsstoff- &amp; Anlagendaten)'!$B$128,O$44,O$43)))</f>
        <v>0</v>
      </c>
      <c r="P101" s="441" t="n">
        <f aca="true">IF(P$8='(Betriebsstoff- &amp; Anlagendaten)'!$B$128,H101,IF(SUM(OFFSET(P100,-P$26+2,0):P100)&gt;0,0,IF(P$8='(Betriebsstoff- &amp; Anlagendaten)'!$B$128,P$44,P$43)))</f>
        <v>0</v>
      </c>
      <c r="Q101" s="441" t="n">
        <f aca="true">IF(Q$8='(Betriebsstoff- &amp; Anlagendaten)'!$B$128,I101,IF(SUM(OFFSET(Q100,-Q$26+2,0):Q100)&gt;0,0,IF(Q$8='(Betriebsstoff- &amp; Anlagendaten)'!$B$128,Q$44,Q$43)))</f>
        <v>0</v>
      </c>
      <c r="R101" s="442"/>
      <c r="S101" s="443" t="n">
        <f aca="false">SUM(N101:Q101)</f>
        <v>0</v>
      </c>
      <c r="T101" s="442"/>
      <c r="U101" s="437"/>
      <c r="V101" s="419"/>
      <c r="W101" s="438" t="n">
        <f aca="true">IF(SUM(OFFSET(W100,-$W$26+2,0):W100)&gt;0,0,IF(W$26-W$25+1-$C101&lt;0,W$44,0))</f>
        <v>0</v>
      </c>
      <c r="X101" s="438" t="n">
        <f aca="true">IF(SUM(OFFSET(X100,-$W$26+2,0):X100)&gt;0,0,IF(X$26-X$25+1-$C101&lt;0,X$44,0))</f>
        <v>0</v>
      </c>
      <c r="Y101" s="438" t="n">
        <f aca="true">IF(SUM(OFFSET(Y100,-$W$26+2,0):Y100)&gt;0,0,IF(Y$26-Y$25+1-$C101&lt;0,Y$44,0))</f>
        <v>0</v>
      </c>
      <c r="Z101" s="438" t="n">
        <f aca="true">IF(SUM(OFFSET(Z100,-$W$26+2,0):Z100)&gt;0,0,IF(Z$26-Z$25+1-$C101&lt;0,Z$44,0))</f>
        <v>0</v>
      </c>
      <c r="AA101" s="439"/>
      <c r="AB101" s="440" t="n">
        <f aca="false">SUM(W101:Z101)</f>
        <v>0</v>
      </c>
      <c r="AC101" s="439"/>
      <c r="AD101" s="439"/>
      <c r="AE101" s="441" t="n">
        <f aca="true">IF(AE$8='(Betriebsstoff- &amp; Anlagendaten)'!$B$128,W101,IF(SUM(OFFSET(AE100,-AE$26+2,0):AE100)&gt;0,0,IF(AE$8='(Betriebsstoff- &amp; Anlagendaten)'!$B$128,AE$44,AE$43)))</f>
        <v>0</v>
      </c>
      <c r="AF101" s="441" t="n">
        <f aca="true">IF(AF$8='(Betriebsstoff- &amp; Anlagendaten)'!$B$128,X101,IF(SUM(OFFSET(AF100,-AF$26+2,0):AF100)&gt;0,0,IF(AF$8='(Betriebsstoff- &amp; Anlagendaten)'!$B$128,AF$44,AF$43)))</f>
        <v>0</v>
      </c>
      <c r="AG101" s="441" t="n">
        <f aca="true">IF(AG$8='(Betriebsstoff- &amp; Anlagendaten)'!$B$128,Y101,IF(SUM(OFFSET(AG100,-AG$26+2,0):AG100)&gt;0,0,IF(AG$8='(Betriebsstoff- &amp; Anlagendaten)'!$B$128,AG$44,AG$43)))</f>
        <v>0</v>
      </c>
      <c r="AH101" s="441" t="n">
        <f aca="true">IF(AH$8='(Betriebsstoff- &amp; Anlagendaten)'!$B$128,Z101,IF(SUM(OFFSET(AH100,-AH$26+2,0):AH100)&gt;0,0,IF(AH$8='(Betriebsstoff- &amp; Anlagendaten)'!$B$128,AH$44,AH$43)))</f>
        <v>0</v>
      </c>
      <c r="AI101" s="442"/>
      <c r="AJ101" s="443" t="n">
        <f aca="false">SUM(AE101:AH101)</f>
        <v>0</v>
      </c>
      <c r="AK101" s="442"/>
      <c r="AL101" s="446" t="n">
        <v>0</v>
      </c>
      <c r="AM101" s="447" t="n">
        <f aca="true">IF(SUM(OFFSET(AM100,-AM$26+2,0):AM100)&gt;0,0,AM$43)</f>
        <v>0</v>
      </c>
      <c r="AN101" s="447" t="n">
        <f aca="true">IF(SUM(OFFSET(AN100,-AN$26+2,0):AN100)&gt;0,0,AN$43)</f>
        <v>0</v>
      </c>
      <c r="AO101" s="447" t="n">
        <f aca="true">IF(SUM(OFFSET(AO100,-AO$26+2,0):AO100)&gt;0,0,AO$43)</f>
        <v>0</v>
      </c>
      <c r="AP101" s="447" t="n">
        <f aca="true">IF(SUM(OFFSET(AP100,-AP$26+2,0):AP100)&gt;0,0,AP$43)</f>
        <v>0</v>
      </c>
      <c r="AQ101" s="447" t="n">
        <f aca="true">IF(SUM(OFFSET(AQ100,-AQ$26+2,0):AQ100)&gt;0,0,AQ$43)</f>
        <v>0</v>
      </c>
      <c r="AR101" s="447" t="n">
        <f aca="true">IF(SUM(OFFSET(AR100,-AR$26+2,0):AR100)&gt;0,0,AR$43)</f>
        <v>0</v>
      </c>
      <c r="AS101" s="447" t="n">
        <f aca="true">IF(SUM(OFFSET(AS100,-AS$26+2,0):AS100)&gt;0,0,AS$43)</f>
        <v>0</v>
      </c>
      <c r="AT101" s="447" t="n">
        <f aca="true">IF(SUM(OFFSET(AT100,-AT$26+2,0):AT100)&gt;0,0,AT$43)</f>
        <v>0</v>
      </c>
      <c r="AU101" s="447" t="n">
        <f aca="true">IF(SUM(OFFSET(AU100,-AU$26+2,0):AU100)&gt;0,0,AU$43)</f>
        <v>0</v>
      </c>
      <c r="AV101" s="447" t="n">
        <f aca="true">IF(SUM(OFFSET(AV100,-AV$26+2,0):AV100)&gt;0,0,AV$43)</f>
        <v>0</v>
      </c>
      <c r="AW101" s="447" t="n">
        <f aca="true">IF(SUM(OFFSET(AW100,-AW$26+2,0):AW100)&gt;0,0,AW$43)</f>
        <v>0</v>
      </c>
      <c r="AX101" s="447" t="n">
        <f aca="true">IF(SUM(OFFSET(AX100,-AX$26+2,0):AX100)&gt;0,0,AX$43)</f>
        <v>0</v>
      </c>
      <c r="AY101" s="447" t="n">
        <f aca="true">IF(SUM(OFFSET(AY100,-AY$26+2,0):AY100)&gt;0,0,AY$43)</f>
        <v>0</v>
      </c>
      <c r="AZ101" s="447" t="n">
        <f aca="true">IF(SUM(OFFSET(AZ100,-AZ$26+2,0):AZ100)&gt;0,0,AZ$43)</f>
        <v>0</v>
      </c>
      <c r="BA101" s="447" t="n">
        <f aca="true">IF(SUM(OFFSET(BA100,-BA$26+2,0):BA100)&gt;0,0,BA$43)</f>
        <v>0</v>
      </c>
      <c r="BB101" s="447" t="n">
        <f aca="true">IF(SUM(OFFSET(BB100,-BB$26+2,0):BB100)&gt;0,0,BB$43)</f>
        <v>0</v>
      </c>
      <c r="BC101" s="447" t="n">
        <f aca="true">IF(SUM(OFFSET(BC100,-BC$26+2,0):BC100)&gt;0,0,BC$43)</f>
        <v>0</v>
      </c>
    </row>
    <row r="102" customFormat="false" ht="15" hidden="false" customHeight="false" outlineLevel="0" collapsed="false">
      <c r="A102" s="24"/>
      <c r="B102" s="2"/>
      <c r="C102" s="436" t="n">
        <v>10</v>
      </c>
      <c r="D102" s="437"/>
      <c r="E102" s="419"/>
      <c r="F102" s="438" t="n">
        <f aca="true">IF(SUM(OFFSET(F101,-$W$26+2,0):F101)&gt;0,0,IF(F$26-F$25+1-$C102&lt;0,F$44,0))</f>
        <v>0</v>
      </c>
      <c r="G102" s="438" t="n">
        <f aca="true">IF(SUM(OFFSET(G101,-$W$26+2,0):G101)&gt;0,0,IF(G$26-G$25+1-$C102&lt;0,G$44,0))</f>
        <v>0</v>
      </c>
      <c r="H102" s="438" t="n">
        <f aca="true">IF(SUM(OFFSET(H101,-$W$26+2,0):H101)&gt;0,0,IF(H$26-H$25+1-$C102&lt;0,H$44,0))</f>
        <v>0</v>
      </c>
      <c r="I102" s="438" t="n">
        <f aca="true">IF(SUM(OFFSET(I101,-$W$26+2,0):I101)&gt;0,0,IF(I$26-I$25+1-$C102&lt;0,I$44,0))</f>
        <v>0</v>
      </c>
      <c r="J102" s="439"/>
      <c r="K102" s="440" t="n">
        <f aca="false">SUM(F102:I102)</f>
        <v>0</v>
      </c>
      <c r="L102" s="439"/>
      <c r="M102" s="439"/>
      <c r="N102" s="441" t="n">
        <f aca="true">IF(N$8='(Betriebsstoff- &amp; Anlagendaten)'!$B$128,F102,IF(SUM(OFFSET(N101,-N$26+2,0):N101)&gt;0,0,IF(N$8='(Betriebsstoff- &amp; Anlagendaten)'!$B$128,N$44,N$43)))</f>
        <v>0</v>
      </c>
      <c r="O102" s="441" t="n">
        <f aca="true">IF(O$8='(Betriebsstoff- &amp; Anlagendaten)'!$B$128,G102,IF(SUM(OFFSET(O101,-O$26+2,0):O101)&gt;0,0,IF(O$8='(Betriebsstoff- &amp; Anlagendaten)'!$B$128,O$44,O$43)))</f>
        <v>0</v>
      </c>
      <c r="P102" s="441" t="n">
        <f aca="true">IF(P$8='(Betriebsstoff- &amp; Anlagendaten)'!$B$128,H102,IF(SUM(OFFSET(P101,-P$26+2,0):P101)&gt;0,0,IF(P$8='(Betriebsstoff- &amp; Anlagendaten)'!$B$128,P$44,P$43)))</f>
        <v>0</v>
      </c>
      <c r="Q102" s="441" t="n">
        <f aca="true">IF(Q$8='(Betriebsstoff- &amp; Anlagendaten)'!$B$128,I102,IF(SUM(OFFSET(Q101,-Q$26+2,0):Q101)&gt;0,0,IF(Q$8='(Betriebsstoff- &amp; Anlagendaten)'!$B$128,Q$44,Q$43)))</f>
        <v>0</v>
      </c>
      <c r="R102" s="442"/>
      <c r="S102" s="443" t="n">
        <f aca="false">SUM(N102:Q102)</f>
        <v>0</v>
      </c>
      <c r="T102" s="442"/>
      <c r="U102" s="437"/>
      <c r="V102" s="419"/>
      <c r="W102" s="438" t="n">
        <f aca="true">IF(SUM(OFFSET(W101,-$W$26+2,0):W101)&gt;0,0,IF(W$26-W$25+1-$C102&lt;0,W$44,0))</f>
        <v>0</v>
      </c>
      <c r="X102" s="438" t="n">
        <f aca="true">IF(SUM(OFFSET(X101,-$W$26+2,0):X101)&gt;0,0,IF(X$26-X$25+1-$C102&lt;0,X$44,0))</f>
        <v>0</v>
      </c>
      <c r="Y102" s="438" t="n">
        <f aca="true">IF(SUM(OFFSET(Y101,-$W$26+2,0):Y101)&gt;0,0,IF(Y$26-Y$25+1-$C102&lt;0,Y$44,0))</f>
        <v>0</v>
      </c>
      <c r="Z102" s="438" t="n">
        <f aca="true">IF(SUM(OFFSET(Z101,-$W$26+2,0):Z101)&gt;0,0,IF(Z$26-Z$25+1-$C102&lt;0,Z$44,0))</f>
        <v>0</v>
      </c>
      <c r="AA102" s="439"/>
      <c r="AB102" s="440" t="n">
        <f aca="false">SUM(W102:Z102)</f>
        <v>0</v>
      </c>
      <c r="AC102" s="439"/>
      <c r="AD102" s="439"/>
      <c r="AE102" s="441" t="n">
        <f aca="true">IF(AE$8='(Betriebsstoff- &amp; Anlagendaten)'!$B$128,W102,IF(SUM(OFFSET(AE101,-AE$26+2,0):AE101)&gt;0,0,IF(AE$8='(Betriebsstoff- &amp; Anlagendaten)'!$B$128,AE$44,AE$43)))</f>
        <v>0</v>
      </c>
      <c r="AF102" s="441" t="n">
        <f aca="true">IF(AF$8='(Betriebsstoff- &amp; Anlagendaten)'!$B$128,X102,IF(SUM(OFFSET(AF101,-AF$26+2,0):AF101)&gt;0,0,IF(AF$8='(Betriebsstoff- &amp; Anlagendaten)'!$B$128,AF$44,AF$43)))</f>
        <v>0</v>
      </c>
      <c r="AG102" s="441" t="n">
        <f aca="true">IF(AG$8='(Betriebsstoff- &amp; Anlagendaten)'!$B$128,Y102,IF(SUM(OFFSET(AG101,-AG$26+2,0):AG101)&gt;0,0,IF(AG$8='(Betriebsstoff- &amp; Anlagendaten)'!$B$128,AG$44,AG$43)))</f>
        <v>0</v>
      </c>
      <c r="AH102" s="441" t="n">
        <f aca="true">IF(AH$8='(Betriebsstoff- &amp; Anlagendaten)'!$B$128,Z102,IF(SUM(OFFSET(AH101,-AH$26+2,0):AH101)&gt;0,0,IF(AH$8='(Betriebsstoff- &amp; Anlagendaten)'!$B$128,AH$44,AH$43)))</f>
        <v>0</v>
      </c>
      <c r="AI102" s="442"/>
      <c r="AJ102" s="443" t="n">
        <f aca="false">SUM(AE102:AH102)</f>
        <v>0</v>
      </c>
      <c r="AK102" s="442"/>
      <c r="AL102" s="446" t="n">
        <v>0</v>
      </c>
      <c r="AM102" s="447" t="n">
        <f aca="true">IF(SUM(OFFSET(AM101,-AM$26+2,0):AM101)&gt;0,0,AM$43)</f>
        <v>0</v>
      </c>
      <c r="AN102" s="447" t="n">
        <f aca="true">IF(SUM(OFFSET(AN101,-AN$26+2,0):AN101)&gt;0,0,AN$43)</f>
        <v>0</v>
      </c>
      <c r="AO102" s="447" t="n">
        <f aca="true">IF(SUM(OFFSET(AO101,-AO$26+2,0):AO101)&gt;0,0,AO$43)</f>
        <v>0</v>
      </c>
      <c r="AP102" s="447" t="n">
        <f aca="true">IF(SUM(OFFSET(AP101,-AP$26+2,0):AP101)&gt;0,0,AP$43)</f>
        <v>0</v>
      </c>
      <c r="AQ102" s="447" t="n">
        <f aca="true">IF(SUM(OFFSET(AQ101,-AQ$26+2,0):AQ101)&gt;0,0,AQ$43)</f>
        <v>0</v>
      </c>
      <c r="AR102" s="447" t="n">
        <f aca="true">IF(SUM(OFFSET(AR101,-AR$26+2,0):AR101)&gt;0,0,AR$43)</f>
        <v>0</v>
      </c>
      <c r="AS102" s="447" t="n">
        <f aca="true">IF(SUM(OFFSET(AS101,-AS$26+2,0):AS101)&gt;0,0,AS$43)</f>
        <v>0</v>
      </c>
      <c r="AT102" s="447" t="n">
        <f aca="true">IF(SUM(OFFSET(AT101,-AT$26+2,0):AT101)&gt;0,0,AT$43)</f>
        <v>0</v>
      </c>
      <c r="AU102" s="447" t="n">
        <f aca="true">IF(SUM(OFFSET(AU101,-AU$26+2,0):AU101)&gt;0,0,AU$43)</f>
        <v>0</v>
      </c>
      <c r="AV102" s="447" t="n">
        <f aca="true">IF(SUM(OFFSET(AV101,-AV$26+2,0):AV101)&gt;0,0,AV$43)</f>
        <v>0</v>
      </c>
      <c r="AW102" s="447" t="n">
        <f aca="true">IF(SUM(OFFSET(AW101,-AW$26+2,0):AW101)&gt;0,0,AW$43)</f>
        <v>0</v>
      </c>
      <c r="AX102" s="447" t="n">
        <f aca="true">IF(SUM(OFFSET(AX101,-AX$26+2,0):AX101)&gt;0,0,AX$43)</f>
        <v>0</v>
      </c>
      <c r="AY102" s="447" t="n">
        <f aca="true">IF(SUM(OFFSET(AY101,-AY$26+2,0):AY101)&gt;0,0,AY$43)</f>
        <v>0</v>
      </c>
      <c r="AZ102" s="447" t="n">
        <f aca="true">IF(SUM(OFFSET(AZ101,-AZ$26+2,0):AZ101)&gt;0,0,AZ$43)</f>
        <v>0</v>
      </c>
      <c r="BA102" s="447" t="n">
        <f aca="true">IF(SUM(OFFSET(BA101,-BA$26+2,0):BA101)&gt;0,0,BA$43)</f>
        <v>0</v>
      </c>
      <c r="BB102" s="447" t="n">
        <f aca="true">IF(SUM(OFFSET(BB101,-BB$26+2,0):BB101)&gt;0,0,BB$43)</f>
        <v>0</v>
      </c>
      <c r="BC102" s="447" t="n">
        <f aca="true">IF(SUM(OFFSET(BC101,-BC$26+2,0):BC101)&gt;0,0,BC$43)</f>
        <v>0</v>
      </c>
    </row>
    <row r="103" customFormat="false" ht="15" hidden="false" customHeight="false" outlineLevel="0" collapsed="false">
      <c r="A103" s="24"/>
      <c r="B103" s="2"/>
      <c r="C103" s="436" t="n">
        <v>11</v>
      </c>
      <c r="D103" s="437"/>
      <c r="E103" s="419"/>
      <c r="F103" s="438" t="n">
        <f aca="true">IF(SUM(OFFSET(F102,-$W$26+2,0):F102)&gt;0,0,IF(F$26-F$25+1-$C103&lt;0,F$44,0))</f>
        <v>0</v>
      </c>
      <c r="G103" s="438" t="n">
        <f aca="true">IF(SUM(OFFSET(G102,-$W$26+2,0):G102)&gt;0,0,IF(G$26-G$25+1-$C103&lt;0,G$44,0))</f>
        <v>0</v>
      </c>
      <c r="H103" s="438" t="n">
        <f aca="true">IF(SUM(OFFSET(H102,-$W$26+2,0):H102)&gt;0,0,IF(H$26-H$25+1-$C103&lt;0,H$44,0))</f>
        <v>0</v>
      </c>
      <c r="I103" s="438" t="n">
        <f aca="true">IF(SUM(OFFSET(I102,-$W$26+2,0):I102)&gt;0,0,IF(I$26-I$25+1-$C103&lt;0,I$44,0))</f>
        <v>0</v>
      </c>
      <c r="J103" s="439"/>
      <c r="K103" s="440" t="n">
        <f aca="false">SUM(F103:I103)</f>
        <v>0</v>
      </c>
      <c r="L103" s="439"/>
      <c r="M103" s="439"/>
      <c r="N103" s="441" t="n">
        <f aca="true">IF(N$8='(Betriebsstoff- &amp; Anlagendaten)'!$B$128,F103,IF(SUM(OFFSET(N102,-N$26+2,0):N102)&gt;0,0,IF(N$8='(Betriebsstoff- &amp; Anlagendaten)'!$B$128,N$44,N$43)))</f>
        <v>0</v>
      </c>
      <c r="O103" s="441" t="n">
        <f aca="true">IF(O$8='(Betriebsstoff- &amp; Anlagendaten)'!$B$128,G103,IF(SUM(OFFSET(O102,-O$26+2,0):O102)&gt;0,0,IF(O$8='(Betriebsstoff- &amp; Anlagendaten)'!$B$128,O$44,O$43)))</f>
        <v>0</v>
      </c>
      <c r="P103" s="441" t="n">
        <f aca="true">IF(P$8='(Betriebsstoff- &amp; Anlagendaten)'!$B$128,H103,IF(SUM(OFFSET(P102,-P$26+2,0):P102)&gt;0,0,IF(P$8='(Betriebsstoff- &amp; Anlagendaten)'!$B$128,P$44,P$43)))</f>
        <v>0</v>
      </c>
      <c r="Q103" s="441" t="n">
        <f aca="true">IF(Q$8='(Betriebsstoff- &amp; Anlagendaten)'!$B$128,I103,IF(SUM(OFFSET(Q102,-Q$26+2,0):Q102)&gt;0,0,IF(Q$8='(Betriebsstoff- &amp; Anlagendaten)'!$B$128,Q$44,Q$43)))</f>
        <v>0</v>
      </c>
      <c r="R103" s="442"/>
      <c r="S103" s="443" t="n">
        <f aca="false">SUM(N103:Q103)</f>
        <v>0</v>
      </c>
      <c r="T103" s="442"/>
      <c r="U103" s="437"/>
      <c r="V103" s="419"/>
      <c r="W103" s="438" t="n">
        <f aca="true">IF(SUM(OFFSET(W102,-$W$26+2,0):W102)&gt;0,0,IF(W$26-W$25+1-$C103&lt;0,W$44,0))</f>
        <v>0</v>
      </c>
      <c r="X103" s="438" t="n">
        <f aca="true">IF(SUM(OFFSET(X102,-$W$26+2,0):X102)&gt;0,0,IF(X$26-X$25+1-$C103&lt;0,X$44,0))</f>
        <v>0</v>
      </c>
      <c r="Y103" s="438" t="n">
        <f aca="true">IF(SUM(OFFSET(Y102,-$W$26+2,0):Y102)&gt;0,0,IF(Y$26-Y$25+1-$C103&lt;0,Y$44,0))</f>
        <v>0</v>
      </c>
      <c r="Z103" s="438" t="n">
        <f aca="true">IF(SUM(OFFSET(Z102,-$W$26+2,0):Z102)&gt;0,0,IF(Z$26-Z$25+1-$C103&lt;0,Z$44,0))</f>
        <v>0</v>
      </c>
      <c r="AA103" s="439"/>
      <c r="AB103" s="440" t="n">
        <f aca="false">SUM(W103:Z103)</f>
        <v>0</v>
      </c>
      <c r="AC103" s="439"/>
      <c r="AD103" s="439"/>
      <c r="AE103" s="441" t="n">
        <f aca="true">IF(AE$8='(Betriebsstoff- &amp; Anlagendaten)'!$B$128,W103,IF(SUM(OFFSET(AE102,-AE$26+2,0):AE102)&gt;0,0,IF(AE$8='(Betriebsstoff- &amp; Anlagendaten)'!$B$128,AE$44,AE$43)))</f>
        <v>0</v>
      </c>
      <c r="AF103" s="441" t="n">
        <f aca="true">IF(AF$8='(Betriebsstoff- &amp; Anlagendaten)'!$B$128,X103,IF(SUM(OFFSET(AF102,-AF$26+2,0):AF102)&gt;0,0,IF(AF$8='(Betriebsstoff- &amp; Anlagendaten)'!$B$128,AF$44,AF$43)))</f>
        <v>0</v>
      </c>
      <c r="AG103" s="441" t="n">
        <f aca="true">IF(AG$8='(Betriebsstoff- &amp; Anlagendaten)'!$B$128,Y103,IF(SUM(OFFSET(AG102,-AG$26+2,0):AG102)&gt;0,0,IF(AG$8='(Betriebsstoff- &amp; Anlagendaten)'!$B$128,AG$44,AG$43)))</f>
        <v>0</v>
      </c>
      <c r="AH103" s="441" t="n">
        <f aca="true">IF(AH$8='(Betriebsstoff- &amp; Anlagendaten)'!$B$128,Z103,IF(SUM(OFFSET(AH102,-AH$26+2,0):AH102)&gt;0,0,IF(AH$8='(Betriebsstoff- &amp; Anlagendaten)'!$B$128,AH$44,AH$43)))</f>
        <v>0</v>
      </c>
      <c r="AI103" s="442"/>
      <c r="AJ103" s="443" t="n">
        <f aca="false">SUM(AE103:AH103)</f>
        <v>0</v>
      </c>
      <c r="AK103" s="442"/>
      <c r="AL103" s="446" t="n">
        <v>0</v>
      </c>
      <c r="AM103" s="447" t="n">
        <f aca="true">IF(SUM(OFFSET(AM102,-AM$26+2,0):AM102)&gt;0,0,AM$43)</f>
        <v>0</v>
      </c>
      <c r="AN103" s="447" t="n">
        <f aca="true">IF(SUM(OFFSET(AN102,-AN$26+2,0):AN102)&gt;0,0,AN$43)</f>
        <v>0</v>
      </c>
      <c r="AO103" s="447" t="n">
        <f aca="true">IF(SUM(OFFSET(AO102,-AO$26+2,0):AO102)&gt;0,0,AO$43)</f>
        <v>0</v>
      </c>
      <c r="AP103" s="447" t="n">
        <f aca="true">IF(SUM(OFFSET(AP102,-AP$26+2,0):AP102)&gt;0,0,AP$43)</f>
        <v>0</v>
      </c>
      <c r="AQ103" s="447" t="n">
        <f aca="true">IF(SUM(OFFSET(AQ102,-AQ$26+2,0):AQ102)&gt;0,0,AQ$43)</f>
        <v>0</v>
      </c>
      <c r="AR103" s="447" t="n">
        <f aca="true">IF(SUM(OFFSET(AR102,-AR$26+2,0):AR102)&gt;0,0,AR$43)</f>
        <v>0</v>
      </c>
      <c r="AS103" s="447" t="n">
        <f aca="true">IF(SUM(OFFSET(AS102,-AS$26+2,0):AS102)&gt;0,0,AS$43)</f>
        <v>0</v>
      </c>
      <c r="AT103" s="447" t="n">
        <f aca="true">IF(SUM(OFFSET(AT102,-AT$26+2,0):AT102)&gt;0,0,AT$43)</f>
        <v>0</v>
      </c>
      <c r="AU103" s="447" t="n">
        <f aca="true">IF(SUM(OFFSET(AU102,-AU$26+2,0):AU102)&gt;0,0,AU$43)</f>
        <v>0</v>
      </c>
      <c r="AV103" s="447" t="n">
        <f aca="true">IF(SUM(OFFSET(AV102,-AV$26+2,0):AV102)&gt;0,0,AV$43)</f>
        <v>0</v>
      </c>
      <c r="AW103" s="447" t="n">
        <f aca="true">IF(SUM(OFFSET(AW102,-AW$26+2,0):AW102)&gt;0,0,AW$43)</f>
        <v>0</v>
      </c>
      <c r="AX103" s="447" t="n">
        <f aca="true">IF(SUM(OFFSET(AX102,-AX$26+2,0):AX102)&gt;0,0,AX$43)</f>
        <v>0</v>
      </c>
      <c r="AY103" s="447" t="n">
        <f aca="true">IF(SUM(OFFSET(AY102,-AY$26+2,0):AY102)&gt;0,0,AY$43)</f>
        <v>0</v>
      </c>
      <c r="AZ103" s="447" t="n">
        <f aca="true">IF(SUM(OFFSET(AZ102,-AZ$26+2,0):AZ102)&gt;0,0,AZ$43)</f>
        <v>0</v>
      </c>
      <c r="BA103" s="447" t="n">
        <f aca="true">IF(SUM(OFFSET(BA102,-BA$26+2,0):BA102)&gt;0,0,BA$43)</f>
        <v>0</v>
      </c>
      <c r="BB103" s="447" t="n">
        <f aca="true">IF(SUM(OFFSET(BB102,-BB$26+2,0):BB102)&gt;0,0,BB$43)</f>
        <v>0</v>
      </c>
      <c r="BC103" s="447" t="n">
        <f aca="true">IF(SUM(OFFSET(BC102,-BC$26+2,0):BC102)&gt;0,0,BC$43)</f>
        <v>0</v>
      </c>
    </row>
    <row r="104" customFormat="false" ht="15" hidden="false" customHeight="false" outlineLevel="0" collapsed="false">
      <c r="A104" s="24"/>
      <c r="B104" s="2"/>
      <c r="C104" s="436" t="n">
        <v>12</v>
      </c>
      <c r="D104" s="437"/>
      <c r="E104" s="419"/>
      <c r="F104" s="438" t="n">
        <f aca="true">IF(SUM(OFFSET(F103,-$W$26+2,0):F103)&gt;0,0,IF(F$26-F$25+1-$C104&lt;0,F$44,0))</f>
        <v>0</v>
      </c>
      <c r="G104" s="438" t="n">
        <f aca="true">IF(SUM(OFFSET(G103,-$W$26+2,0):G103)&gt;0,0,IF(G$26-G$25+1-$C104&lt;0,G$44,0))</f>
        <v>0</v>
      </c>
      <c r="H104" s="438" t="n">
        <f aca="true">IF(SUM(OFFSET(H103,-$W$26+2,0):H103)&gt;0,0,IF(H$26-H$25+1-$C104&lt;0,H$44,0))</f>
        <v>0</v>
      </c>
      <c r="I104" s="438" t="n">
        <f aca="true">IF(SUM(OFFSET(I103,-$W$26+2,0):I103)&gt;0,0,IF(I$26-I$25+1-$C104&lt;0,I$44,0))</f>
        <v>0</v>
      </c>
      <c r="J104" s="439"/>
      <c r="K104" s="440" t="n">
        <f aca="false">SUM(F104:I104)</f>
        <v>0</v>
      </c>
      <c r="L104" s="439"/>
      <c r="M104" s="439"/>
      <c r="N104" s="441" t="n">
        <f aca="true">IF(N$8='(Betriebsstoff- &amp; Anlagendaten)'!$B$128,F104,IF(SUM(OFFSET(N103,-N$26+2,0):N103)&gt;0,0,IF(N$8='(Betriebsstoff- &amp; Anlagendaten)'!$B$128,N$44,N$43)))</f>
        <v>0</v>
      </c>
      <c r="O104" s="441" t="n">
        <f aca="true">IF(O$8='(Betriebsstoff- &amp; Anlagendaten)'!$B$128,G104,IF(SUM(OFFSET(O103,-O$26+2,0):O103)&gt;0,0,IF(O$8='(Betriebsstoff- &amp; Anlagendaten)'!$B$128,O$44,O$43)))</f>
        <v>0</v>
      </c>
      <c r="P104" s="441" t="n">
        <f aca="true">IF(P$8='(Betriebsstoff- &amp; Anlagendaten)'!$B$128,H104,IF(SUM(OFFSET(P103,-P$26+2,0):P103)&gt;0,0,IF(P$8='(Betriebsstoff- &amp; Anlagendaten)'!$B$128,P$44,P$43)))</f>
        <v>0</v>
      </c>
      <c r="Q104" s="441" t="n">
        <f aca="true">IF(Q$8='(Betriebsstoff- &amp; Anlagendaten)'!$B$128,I104,IF(SUM(OFFSET(Q103,-Q$26+2,0):Q103)&gt;0,0,IF(Q$8='(Betriebsstoff- &amp; Anlagendaten)'!$B$128,Q$44,Q$43)))</f>
        <v>0</v>
      </c>
      <c r="R104" s="442"/>
      <c r="S104" s="443" t="n">
        <f aca="false">SUM(N104:Q104)</f>
        <v>0</v>
      </c>
      <c r="T104" s="442"/>
      <c r="U104" s="437"/>
      <c r="V104" s="419"/>
      <c r="W104" s="438" t="n">
        <f aca="true">IF(SUM(OFFSET(W103,-$W$26+2,0):W103)&gt;0,0,IF(W$26-W$25+1-$C104&lt;0,W$44,0))</f>
        <v>0</v>
      </c>
      <c r="X104" s="438" t="n">
        <f aca="true">IF(SUM(OFFSET(X103,-$W$26+2,0):X103)&gt;0,0,IF(X$26-X$25+1-$C104&lt;0,X$44,0))</f>
        <v>0</v>
      </c>
      <c r="Y104" s="438" t="n">
        <f aca="true">IF(SUM(OFFSET(Y103,-$W$26+2,0):Y103)&gt;0,0,IF(Y$26-Y$25+1-$C104&lt;0,Y$44,0))</f>
        <v>0</v>
      </c>
      <c r="Z104" s="438" t="n">
        <f aca="true">IF(SUM(OFFSET(Z103,-$W$26+2,0):Z103)&gt;0,0,IF(Z$26-Z$25+1-$C104&lt;0,Z$44,0))</f>
        <v>0</v>
      </c>
      <c r="AA104" s="439"/>
      <c r="AB104" s="440" t="n">
        <f aca="false">SUM(W104:Z104)</f>
        <v>0</v>
      </c>
      <c r="AC104" s="439"/>
      <c r="AD104" s="439"/>
      <c r="AE104" s="441" t="n">
        <f aca="true">IF(AE$8='(Betriebsstoff- &amp; Anlagendaten)'!$B$128,W104,IF(SUM(OFFSET(AE103,-AE$26+2,0):AE103)&gt;0,0,IF(AE$8='(Betriebsstoff- &amp; Anlagendaten)'!$B$128,AE$44,AE$43)))</f>
        <v>0</v>
      </c>
      <c r="AF104" s="441" t="n">
        <f aca="true">IF(AF$8='(Betriebsstoff- &amp; Anlagendaten)'!$B$128,X104,IF(SUM(OFFSET(AF103,-AF$26+2,0):AF103)&gt;0,0,IF(AF$8='(Betriebsstoff- &amp; Anlagendaten)'!$B$128,AF$44,AF$43)))</f>
        <v>0</v>
      </c>
      <c r="AG104" s="441" t="n">
        <f aca="true">IF(AG$8='(Betriebsstoff- &amp; Anlagendaten)'!$B$128,Y104,IF(SUM(OFFSET(AG103,-AG$26+2,0):AG103)&gt;0,0,IF(AG$8='(Betriebsstoff- &amp; Anlagendaten)'!$B$128,AG$44,AG$43)))</f>
        <v>0</v>
      </c>
      <c r="AH104" s="441" t="n">
        <f aca="true">IF(AH$8='(Betriebsstoff- &amp; Anlagendaten)'!$B$128,Z104,IF(SUM(OFFSET(AH103,-AH$26+2,0):AH103)&gt;0,0,IF(AH$8='(Betriebsstoff- &amp; Anlagendaten)'!$B$128,AH$44,AH$43)))</f>
        <v>0</v>
      </c>
      <c r="AI104" s="442"/>
      <c r="AJ104" s="443" t="n">
        <f aca="false">SUM(AE104:AH104)</f>
        <v>0</v>
      </c>
      <c r="AK104" s="442"/>
      <c r="AL104" s="446" t="n">
        <v>0</v>
      </c>
      <c r="AM104" s="447" t="n">
        <f aca="true">IF(SUM(OFFSET(AM103,-AM$26+2,0):AM103)&gt;0,0,AM$43)</f>
        <v>0</v>
      </c>
      <c r="AN104" s="447" t="n">
        <f aca="true">IF(SUM(OFFSET(AN103,-AN$26+2,0):AN103)&gt;0,0,AN$43)</f>
        <v>0</v>
      </c>
      <c r="AO104" s="447" t="n">
        <f aca="true">IF(SUM(OFFSET(AO103,-AO$26+2,0):AO103)&gt;0,0,AO$43)</f>
        <v>0</v>
      </c>
      <c r="AP104" s="447" t="n">
        <f aca="true">IF(SUM(OFFSET(AP103,-AP$26+2,0):AP103)&gt;0,0,AP$43)</f>
        <v>0</v>
      </c>
      <c r="AQ104" s="447" t="n">
        <f aca="true">IF(SUM(OFFSET(AQ103,-AQ$26+2,0):AQ103)&gt;0,0,AQ$43)</f>
        <v>0</v>
      </c>
      <c r="AR104" s="447" t="n">
        <f aca="true">IF(SUM(OFFSET(AR103,-AR$26+2,0):AR103)&gt;0,0,AR$43)</f>
        <v>0</v>
      </c>
      <c r="AS104" s="447" t="n">
        <f aca="true">IF(SUM(OFFSET(AS103,-AS$26+2,0):AS103)&gt;0,0,AS$43)</f>
        <v>0</v>
      </c>
      <c r="AT104" s="447" t="n">
        <f aca="true">IF(SUM(OFFSET(AT103,-AT$26+2,0):AT103)&gt;0,0,AT$43)</f>
        <v>0</v>
      </c>
      <c r="AU104" s="447" t="n">
        <f aca="true">IF(SUM(OFFSET(AU103,-AU$26+2,0):AU103)&gt;0,0,AU$43)</f>
        <v>0</v>
      </c>
      <c r="AV104" s="447" t="n">
        <f aca="true">IF(SUM(OFFSET(AV103,-AV$26+2,0):AV103)&gt;0,0,AV$43)</f>
        <v>0</v>
      </c>
      <c r="AW104" s="447" t="n">
        <f aca="true">IF(SUM(OFFSET(AW103,-AW$26+2,0):AW103)&gt;0,0,AW$43)</f>
        <v>0</v>
      </c>
      <c r="AX104" s="447" t="n">
        <f aca="true">IF(SUM(OFFSET(AX103,-AX$26+2,0):AX103)&gt;0,0,AX$43)</f>
        <v>0</v>
      </c>
      <c r="AY104" s="447" t="n">
        <f aca="true">IF(SUM(OFFSET(AY103,-AY$26+2,0):AY103)&gt;0,0,AY$43)</f>
        <v>0</v>
      </c>
      <c r="AZ104" s="447" t="n">
        <f aca="true">IF(SUM(OFFSET(AZ103,-AZ$26+2,0):AZ103)&gt;0,0,AZ$43)</f>
        <v>0</v>
      </c>
      <c r="BA104" s="447" t="n">
        <f aca="true">IF(SUM(OFFSET(BA103,-BA$26+2,0):BA103)&gt;0,0,BA$43)</f>
        <v>0</v>
      </c>
      <c r="BB104" s="447" t="n">
        <f aca="true">IF(SUM(OFFSET(BB103,-BB$26+2,0):BB103)&gt;0,0,BB$43)</f>
        <v>0</v>
      </c>
      <c r="BC104" s="447" t="n">
        <f aca="true">IF(SUM(OFFSET(BC103,-BC$26+2,0):BC103)&gt;0,0,BC$43)</f>
        <v>0</v>
      </c>
    </row>
    <row r="105" customFormat="false" ht="15" hidden="false" customHeight="false" outlineLevel="0" collapsed="false">
      <c r="A105" s="24"/>
      <c r="B105" s="2"/>
      <c r="C105" s="436" t="n">
        <v>13</v>
      </c>
      <c r="D105" s="437"/>
      <c r="E105" s="419"/>
      <c r="F105" s="438" t="n">
        <f aca="true">IF(SUM(OFFSET(F104,-$W$26+2,0):F104)&gt;0,0,IF(F$26-F$25+1-$C105&lt;0,F$44,0))</f>
        <v>0</v>
      </c>
      <c r="G105" s="438" t="n">
        <f aca="true">IF(SUM(OFFSET(G104,-$W$26+2,0):G104)&gt;0,0,IF(G$26-G$25+1-$C105&lt;0,G$44,0))</f>
        <v>0</v>
      </c>
      <c r="H105" s="438" t="n">
        <f aca="true">IF(SUM(OFFSET(H104,-$W$26+2,0):H104)&gt;0,0,IF(H$26-H$25+1-$C105&lt;0,H$44,0))</f>
        <v>0</v>
      </c>
      <c r="I105" s="438" t="n">
        <f aca="true">IF(SUM(OFFSET(I104,-$W$26+2,0):I104)&gt;0,0,IF(I$26-I$25+1-$C105&lt;0,I$44,0))</f>
        <v>0</v>
      </c>
      <c r="J105" s="439"/>
      <c r="K105" s="440" t="n">
        <f aca="false">SUM(F105:I105)</f>
        <v>0</v>
      </c>
      <c r="L105" s="439"/>
      <c r="M105" s="439"/>
      <c r="N105" s="441" t="n">
        <f aca="true">IF(N$8='(Betriebsstoff- &amp; Anlagendaten)'!$B$128,F105,IF(SUM(OFFSET(N104,-N$26+2,0):N104)&gt;0,0,IF(N$8='(Betriebsstoff- &amp; Anlagendaten)'!$B$128,N$44,N$43)))</f>
        <v>0</v>
      </c>
      <c r="O105" s="441" t="n">
        <f aca="true">IF(O$8='(Betriebsstoff- &amp; Anlagendaten)'!$B$128,G105,IF(SUM(OFFSET(O104,-O$26+2,0):O104)&gt;0,0,IF(O$8='(Betriebsstoff- &amp; Anlagendaten)'!$B$128,O$44,O$43)))</f>
        <v>0</v>
      </c>
      <c r="P105" s="441" t="n">
        <f aca="true">IF(P$8='(Betriebsstoff- &amp; Anlagendaten)'!$B$128,H105,IF(SUM(OFFSET(P104,-P$26+2,0):P104)&gt;0,0,IF(P$8='(Betriebsstoff- &amp; Anlagendaten)'!$B$128,P$44,P$43)))</f>
        <v>0</v>
      </c>
      <c r="Q105" s="441" t="n">
        <f aca="true">IF(Q$8='(Betriebsstoff- &amp; Anlagendaten)'!$B$128,I105,IF(SUM(OFFSET(Q104,-Q$26+2,0):Q104)&gt;0,0,IF(Q$8='(Betriebsstoff- &amp; Anlagendaten)'!$B$128,Q$44,Q$43)))</f>
        <v>0</v>
      </c>
      <c r="R105" s="442"/>
      <c r="S105" s="443" t="n">
        <f aca="false">SUM(N105:Q105)</f>
        <v>0</v>
      </c>
      <c r="T105" s="442"/>
      <c r="U105" s="437"/>
      <c r="V105" s="419"/>
      <c r="W105" s="438" t="n">
        <f aca="true">IF(SUM(OFFSET(W104,-$W$26+2,0):W104)&gt;0,0,IF(W$26-W$25+1-$C105&lt;0,W$44,0))</f>
        <v>0</v>
      </c>
      <c r="X105" s="438" t="n">
        <f aca="true">IF(SUM(OFFSET(X104,-$W$26+2,0):X104)&gt;0,0,IF(X$26-X$25+1-$C105&lt;0,X$44,0))</f>
        <v>0</v>
      </c>
      <c r="Y105" s="438" t="n">
        <f aca="true">IF(SUM(OFFSET(Y104,-$W$26+2,0):Y104)&gt;0,0,IF(Y$26-Y$25+1-$C105&lt;0,Y$44,0))</f>
        <v>0</v>
      </c>
      <c r="Z105" s="438" t="n">
        <f aca="true">IF(SUM(OFFSET(Z104,-$W$26+2,0):Z104)&gt;0,0,IF(Z$26-Z$25+1-$C105&lt;0,Z$44,0))</f>
        <v>0</v>
      </c>
      <c r="AA105" s="439"/>
      <c r="AB105" s="440" t="n">
        <f aca="false">SUM(W105:Z105)</f>
        <v>0</v>
      </c>
      <c r="AC105" s="439"/>
      <c r="AD105" s="439"/>
      <c r="AE105" s="441" t="n">
        <f aca="true">IF(AE$8='(Betriebsstoff- &amp; Anlagendaten)'!$B$128,W105,IF(SUM(OFFSET(AE104,-AE$26+2,0):AE104)&gt;0,0,IF(AE$8='(Betriebsstoff- &amp; Anlagendaten)'!$B$128,AE$44,AE$43)))</f>
        <v>0</v>
      </c>
      <c r="AF105" s="441" t="n">
        <f aca="true">IF(AF$8='(Betriebsstoff- &amp; Anlagendaten)'!$B$128,X105,IF(SUM(OFFSET(AF104,-AF$26+2,0):AF104)&gt;0,0,IF(AF$8='(Betriebsstoff- &amp; Anlagendaten)'!$B$128,AF$44,AF$43)))</f>
        <v>0</v>
      </c>
      <c r="AG105" s="441" t="n">
        <f aca="true">IF(AG$8='(Betriebsstoff- &amp; Anlagendaten)'!$B$128,Y105,IF(SUM(OFFSET(AG104,-AG$26+2,0):AG104)&gt;0,0,IF(AG$8='(Betriebsstoff- &amp; Anlagendaten)'!$B$128,AG$44,AG$43)))</f>
        <v>0</v>
      </c>
      <c r="AH105" s="441" t="n">
        <f aca="true">IF(AH$8='(Betriebsstoff- &amp; Anlagendaten)'!$B$128,Z105,IF(SUM(OFFSET(AH104,-AH$26+2,0):AH104)&gt;0,0,IF(AH$8='(Betriebsstoff- &amp; Anlagendaten)'!$B$128,AH$44,AH$43)))</f>
        <v>0</v>
      </c>
      <c r="AI105" s="442"/>
      <c r="AJ105" s="443" t="n">
        <f aca="false">SUM(AE105:AH105)</f>
        <v>0</v>
      </c>
      <c r="AK105" s="442"/>
      <c r="AL105" s="446" t="n">
        <v>0</v>
      </c>
      <c r="AM105" s="447" t="n">
        <f aca="true">IF(SUM(OFFSET(AM104,-AM$26+2,0):AM104)&gt;0,0,AM$43)</f>
        <v>0</v>
      </c>
      <c r="AN105" s="447" t="n">
        <f aca="true">IF(SUM(OFFSET(AN104,-AN$26+2,0):AN104)&gt;0,0,AN$43)</f>
        <v>0</v>
      </c>
      <c r="AO105" s="447" t="n">
        <f aca="true">IF(SUM(OFFSET(AO104,-AO$26+2,0):AO104)&gt;0,0,AO$43)</f>
        <v>0</v>
      </c>
      <c r="AP105" s="447" t="n">
        <f aca="true">IF(SUM(OFFSET(AP104,-AP$26+2,0):AP104)&gt;0,0,AP$43)</f>
        <v>0</v>
      </c>
      <c r="AQ105" s="447" t="n">
        <f aca="true">IF(SUM(OFFSET(AQ104,-AQ$26+2,0):AQ104)&gt;0,0,AQ$43)</f>
        <v>0</v>
      </c>
      <c r="AR105" s="447" t="n">
        <f aca="true">IF(SUM(OFFSET(AR104,-AR$26+2,0):AR104)&gt;0,0,AR$43)</f>
        <v>0</v>
      </c>
      <c r="AS105" s="447" t="n">
        <f aca="true">IF(SUM(OFFSET(AS104,-AS$26+2,0):AS104)&gt;0,0,AS$43)</f>
        <v>0</v>
      </c>
      <c r="AT105" s="447" t="n">
        <f aca="true">IF(SUM(OFFSET(AT104,-AT$26+2,0):AT104)&gt;0,0,AT$43)</f>
        <v>0</v>
      </c>
      <c r="AU105" s="447" t="n">
        <f aca="true">IF(SUM(OFFSET(AU104,-AU$26+2,0):AU104)&gt;0,0,AU$43)</f>
        <v>0</v>
      </c>
      <c r="AV105" s="447" t="n">
        <f aca="true">IF(SUM(OFFSET(AV104,-AV$26+2,0):AV104)&gt;0,0,AV$43)</f>
        <v>0</v>
      </c>
      <c r="AW105" s="447" t="n">
        <f aca="true">IF(SUM(OFFSET(AW104,-AW$26+2,0):AW104)&gt;0,0,AW$43)</f>
        <v>0</v>
      </c>
      <c r="AX105" s="447" t="n">
        <f aca="true">IF(SUM(OFFSET(AX104,-AX$26+2,0):AX104)&gt;0,0,AX$43)</f>
        <v>0</v>
      </c>
      <c r="AY105" s="447" t="n">
        <f aca="true">IF(SUM(OFFSET(AY104,-AY$26+2,0):AY104)&gt;0,0,AY$43)</f>
        <v>0</v>
      </c>
      <c r="AZ105" s="447" t="n">
        <f aca="true">IF(SUM(OFFSET(AZ104,-AZ$26+2,0):AZ104)&gt;0,0,AZ$43)</f>
        <v>0</v>
      </c>
      <c r="BA105" s="447" t="n">
        <f aca="true">IF(SUM(OFFSET(BA104,-BA$26+2,0):BA104)&gt;0,0,BA$43)</f>
        <v>0</v>
      </c>
      <c r="BB105" s="447" t="n">
        <f aca="true">IF(SUM(OFFSET(BB104,-BB$26+2,0):BB104)&gt;0,0,BB$43)</f>
        <v>0</v>
      </c>
      <c r="BC105" s="447" t="n">
        <f aca="true">IF(SUM(OFFSET(BC104,-BC$26+2,0):BC104)&gt;0,0,BC$43)</f>
        <v>0</v>
      </c>
    </row>
    <row r="106" customFormat="false" ht="15" hidden="false" customHeight="false" outlineLevel="0" collapsed="false">
      <c r="A106" s="24"/>
      <c r="B106" s="2"/>
      <c r="C106" s="436" t="n">
        <v>14</v>
      </c>
      <c r="D106" s="437"/>
      <c r="E106" s="419"/>
      <c r="F106" s="438" t="n">
        <f aca="true">IF(SUM(OFFSET(F105,-$W$26+2,0):F105)&gt;0,0,IF(F$26-F$25+1-$C106&lt;0,F$44,0))</f>
        <v>0</v>
      </c>
      <c r="G106" s="438" t="n">
        <f aca="true">IF(SUM(OFFSET(G105,-$W$26+2,0):G105)&gt;0,0,IF(G$26-G$25+1-$C106&lt;0,G$44,0))</f>
        <v>0</v>
      </c>
      <c r="H106" s="438" t="n">
        <f aca="true">IF(SUM(OFFSET(H105,-$W$26+2,0):H105)&gt;0,0,IF(H$26-H$25+1-$C106&lt;0,H$44,0))</f>
        <v>0</v>
      </c>
      <c r="I106" s="438" t="n">
        <f aca="true">IF(SUM(OFFSET(I105,-$W$26+2,0):I105)&gt;0,0,IF(I$26-I$25+1-$C106&lt;0,I$44,0))</f>
        <v>0</v>
      </c>
      <c r="J106" s="439"/>
      <c r="K106" s="440" t="n">
        <f aca="false">SUM(F106:I106)</f>
        <v>0</v>
      </c>
      <c r="L106" s="439"/>
      <c r="M106" s="439"/>
      <c r="N106" s="441" t="n">
        <f aca="true">IF(N$8='(Betriebsstoff- &amp; Anlagendaten)'!$B$128,F106,IF(SUM(OFFSET(N105,-N$26+2,0):N105)&gt;0,0,IF(N$8='(Betriebsstoff- &amp; Anlagendaten)'!$B$128,N$44,N$43)))</f>
        <v>0</v>
      </c>
      <c r="O106" s="441" t="n">
        <f aca="true">IF(O$8='(Betriebsstoff- &amp; Anlagendaten)'!$B$128,G106,IF(SUM(OFFSET(O105,-O$26+2,0):O105)&gt;0,0,IF(O$8='(Betriebsstoff- &amp; Anlagendaten)'!$B$128,O$44,O$43)))</f>
        <v>0</v>
      </c>
      <c r="P106" s="441" t="n">
        <f aca="true">IF(P$8='(Betriebsstoff- &amp; Anlagendaten)'!$B$128,H106,IF(SUM(OFFSET(P105,-P$26+2,0):P105)&gt;0,0,IF(P$8='(Betriebsstoff- &amp; Anlagendaten)'!$B$128,P$44,P$43)))</f>
        <v>0</v>
      </c>
      <c r="Q106" s="441" t="n">
        <f aca="true">IF(Q$8='(Betriebsstoff- &amp; Anlagendaten)'!$B$128,I106,IF(SUM(OFFSET(Q105,-Q$26+2,0):Q105)&gt;0,0,IF(Q$8='(Betriebsstoff- &amp; Anlagendaten)'!$B$128,Q$44,Q$43)))</f>
        <v>0</v>
      </c>
      <c r="R106" s="442"/>
      <c r="S106" s="443" t="n">
        <f aca="false">SUM(N106:Q106)</f>
        <v>0</v>
      </c>
      <c r="T106" s="442"/>
      <c r="U106" s="437"/>
      <c r="V106" s="419"/>
      <c r="W106" s="438" t="n">
        <f aca="true">IF(SUM(OFFSET(W105,-$W$26+2,0):W105)&gt;0,0,IF(W$26-W$25+1-$C106&lt;0,W$44,0))</f>
        <v>0</v>
      </c>
      <c r="X106" s="438" t="n">
        <f aca="true">IF(SUM(OFFSET(X105,-$W$26+2,0):X105)&gt;0,0,IF(X$26-X$25+1-$C106&lt;0,X$44,0))</f>
        <v>0</v>
      </c>
      <c r="Y106" s="438" t="n">
        <f aca="true">IF(SUM(OFFSET(Y105,-$W$26+2,0):Y105)&gt;0,0,IF(Y$26-Y$25+1-$C106&lt;0,Y$44,0))</f>
        <v>0</v>
      </c>
      <c r="Z106" s="438" t="n">
        <f aca="true">IF(SUM(OFFSET(Z105,-$W$26+2,0):Z105)&gt;0,0,IF(Z$26-Z$25+1-$C106&lt;0,Z$44,0))</f>
        <v>0</v>
      </c>
      <c r="AA106" s="439"/>
      <c r="AB106" s="440" t="n">
        <f aca="false">SUM(W106:Z106)</f>
        <v>0</v>
      </c>
      <c r="AC106" s="439"/>
      <c r="AD106" s="439"/>
      <c r="AE106" s="441" t="n">
        <f aca="true">IF(AE$8='(Betriebsstoff- &amp; Anlagendaten)'!$B$128,W106,IF(SUM(OFFSET(AE105,-AE$26+2,0):AE105)&gt;0,0,IF(AE$8='(Betriebsstoff- &amp; Anlagendaten)'!$B$128,AE$44,AE$43)))</f>
        <v>0</v>
      </c>
      <c r="AF106" s="441" t="n">
        <f aca="true">IF(AF$8='(Betriebsstoff- &amp; Anlagendaten)'!$B$128,X106,IF(SUM(OFFSET(AF105,-AF$26+2,0):AF105)&gt;0,0,IF(AF$8='(Betriebsstoff- &amp; Anlagendaten)'!$B$128,AF$44,AF$43)))</f>
        <v>0</v>
      </c>
      <c r="AG106" s="441" t="n">
        <f aca="true">IF(AG$8='(Betriebsstoff- &amp; Anlagendaten)'!$B$128,Y106,IF(SUM(OFFSET(AG105,-AG$26+2,0):AG105)&gt;0,0,IF(AG$8='(Betriebsstoff- &amp; Anlagendaten)'!$B$128,AG$44,AG$43)))</f>
        <v>0</v>
      </c>
      <c r="AH106" s="441" t="n">
        <f aca="true">IF(AH$8='(Betriebsstoff- &amp; Anlagendaten)'!$B$128,Z106,IF(SUM(OFFSET(AH105,-AH$26+2,0):AH105)&gt;0,0,IF(AH$8='(Betriebsstoff- &amp; Anlagendaten)'!$B$128,AH$44,AH$43)))</f>
        <v>0</v>
      </c>
      <c r="AI106" s="442"/>
      <c r="AJ106" s="443" t="n">
        <f aca="false">SUM(AE106:AH106)</f>
        <v>0</v>
      </c>
      <c r="AK106" s="442"/>
      <c r="AL106" s="446" t="n">
        <v>0</v>
      </c>
      <c r="AM106" s="447" t="n">
        <f aca="true">IF(SUM(OFFSET(AM105,-AM$26+2,0):AM105)&gt;0,0,AM$43)</f>
        <v>0</v>
      </c>
      <c r="AN106" s="447" t="n">
        <f aca="true">IF(SUM(OFFSET(AN105,-AN$26+2,0):AN105)&gt;0,0,AN$43)</f>
        <v>0</v>
      </c>
      <c r="AO106" s="447" t="n">
        <f aca="true">IF(SUM(OFFSET(AO105,-AO$26+2,0):AO105)&gt;0,0,AO$43)</f>
        <v>0</v>
      </c>
      <c r="AP106" s="447" t="n">
        <f aca="true">IF(SUM(OFFSET(AP105,-AP$26+2,0):AP105)&gt;0,0,AP$43)</f>
        <v>0</v>
      </c>
      <c r="AQ106" s="447" t="n">
        <f aca="true">IF(SUM(OFFSET(AQ105,-AQ$26+2,0):AQ105)&gt;0,0,AQ$43)</f>
        <v>0</v>
      </c>
      <c r="AR106" s="447" t="n">
        <f aca="true">IF(SUM(OFFSET(AR105,-AR$26+2,0):AR105)&gt;0,0,AR$43)</f>
        <v>0</v>
      </c>
      <c r="AS106" s="447" t="n">
        <f aca="true">IF(SUM(OFFSET(AS105,-AS$26+2,0):AS105)&gt;0,0,AS$43)</f>
        <v>0</v>
      </c>
      <c r="AT106" s="447" t="n">
        <f aca="true">IF(SUM(OFFSET(AT105,-AT$26+2,0):AT105)&gt;0,0,AT$43)</f>
        <v>0</v>
      </c>
      <c r="AU106" s="447" t="n">
        <f aca="true">IF(SUM(OFFSET(AU105,-AU$26+2,0):AU105)&gt;0,0,AU$43)</f>
        <v>0</v>
      </c>
      <c r="AV106" s="447" t="n">
        <f aca="true">IF(SUM(OFFSET(AV105,-AV$26+2,0):AV105)&gt;0,0,AV$43)</f>
        <v>0</v>
      </c>
      <c r="AW106" s="447" t="n">
        <f aca="true">IF(SUM(OFFSET(AW105,-AW$26+2,0):AW105)&gt;0,0,AW$43)</f>
        <v>0</v>
      </c>
      <c r="AX106" s="447" t="n">
        <f aca="true">IF(SUM(OFFSET(AX105,-AX$26+2,0):AX105)&gt;0,0,AX$43)</f>
        <v>0</v>
      </c>
      <c r="AY106" s="447" t="n">
        <f aca="true">IF(SUM(OFFSET(AY105,-AY$26+2,0):AY105)&gt;0,0,AY$43)</f>
        <v>0</v>
      </c>
      <c r="AZ106" s="447" t="n">
        <f aca="true">IF(SUM(OFFSET(AZ105,-AZ$26+2,0):AZ105)&gt;0,0,AZ$43)</f>
        <v>0</v>
      </c>
      <c r="BA106" s="447" t="n">
        <f aca="true">IF(SUM(OFFSET(BA105,-BA$26+2,0):BA105)&gt;0,0,BA$43)</f>
        <v>0</v>
      </c>
      <c r="BB106" s="447" t="n">
        <f aca="true">IF(SUM(OFFSET(BB105,-BB$26+2,0):BB105)&gt;0,0,BB$43)</f>
        <v>0</v>
      </c>
      <c r="BC106" s="447" t="n">
        <f aca="true">IF(SUM(OFFSET(BC105,-BC$26+2,0):BC105)&gt;0,0,BC$43)</f>
        <v>0</v>
      </c>
    </row>
    <row r="107" customFormat="false" ht="15" hidden="false" customHeight="false" outlineLevel="0" collapsed="false">
      <c r="A107" s="24"/>
      <c r="B107" s="2"/>
      <c r="C107" s="436" t="n">
        <v>15</v>
      </c>
      <c r="D107" s="437"/>
      <c r="E107" s="419"/>
      <c r="F107" s="438" t="n">
        <f aca="true">IF(SUM(OFFSET(F106,-$W$26+2,0):F106)&gt;0,0,IF(F$26-F$25+1-$C107&lt;0,F$44,0))</f>
        <v>0</v>
      </c>
      <c r="G107" s="438" t="n">
        <f aca="true">IF(SUM(OFFSET(G106,-$W$26+2,0):G106)&gt;0,0,IF(G$26-G$25+1-$C107&lt;0,G$44,0))</f>
        <v>0</v>
      </c>
      <c r="H107" s="438" t="n">
        <f aca="true">IF(SUM(OFFSET(H106,-$W$26+2,0):H106)&gt;0,0,IF(H$26-H$25+1-$C107&lt;0,H$44,0))</f>
        <v>0</v>
      </c>
      <c r="I107" s="438" t="n">
        <f aca="true">IF(SUM(OFFSET(I106,-$W$26+2,0):I106)&gt;0,0,IF(I$26-I$25+1-$C107&lt;0,I$44,0))</f>
        <v>0</v>
      </c>
      <c r="J107" s="439"/>
      <c r="K107" s="440" t="n">
        <f aca="false">SUM(F107:I107)</f>
        <v>0</v>
      </c>
      <c r="L107" s="439"/>
      <c r="M107" s="439"/>
      <c r="N107" s="441" t="n">
        <f aca="true">IF(N$8='(Betriebsstoff- &amp; Anlagendaten)'!$B$128,F107,IF(SUM(OFFSET(N106,-N$26+2,0):N106)&gt;0,0,IF(N$8='(Betriebsstoff- &amp; Anlagendaten)'!$B$128,N$44,N$43)))</f>
        <v>0</v>
      </c>
      <c r="O107" s="441" t="n">
        <f aca="true">IF(O$8='(Betriebsstoff- &amp; Anlagendaten)'!$B$128,G107,IF(SUM(OFFSET(O106,-O$26+2,0):O106)&gt;0,0,IF(O$8='(Betriebsstoff- &amp; Anlagendaten)'!$B$128,O$44,O$43)))</f>
        <v>0</v>
      </c>
      <c r="P107" s="441" t="n">
        <f aca="true">IF(P$8='(Betriebsstoff- &amp; Anlagendaten)'!$B$128,H107,IF(SUM(OFFSET(P106,-P$26+2,0):P106)&gt;0,0,IF(P$8='(Betriebsstoff- &amp; Anlagendaten)'!$B$128,P$44,P$43)))</f>
        <v>0</v>
      </c>
      <c r="Q107" s="441" t="n">
        <f aca="true">IF(Q$8='(Betriebsstoff- &amp; Anlagendaten)'!$B$128,I107,IF(SUM(OFFSET(Q106,-Q$26+2,0):Q106)&gt;0,0,IF(Q$8='(Betriebsstoff- &amp; Anlagendaten)'!$B$128,Q$44,Q$43)))</f>
        <v>0</v>
      </c>
      <c r="R107" s="442"/>
      <c r="S107" s="443" t="n">
        <f aca="false">SUM(N107:Q107)</f>
        <v>0</v>
      </c>
      <c r="T107" s="442"/>
      <c r="U107" s="437"/>
      <c r="V107" s="419"/>
      <c r="W107" s="438" t="n">
        <f aca="true">IF(SUM(OFFSET(W106,-$W$26+2,0):W106)&gt;0,0,IF(W$26-W$25+1-$C107&lt;0,W$44,0))</f>
        <v>0</v>
      </c>
      <c r="X107" s="438" t="n">
        <f aca="true">IF(SUM(OFFSET(X106,-$W$26+2,0):X106)&gt;0,0,IF(X$26-X$25+1-$C107&lt;0,X$44,0))</f>
        <v>0</v>
      </c>
      <c r="Y107" s="438" t="n">
        <f aca="true">IF(SUM(OFFSET(Y106,-$W$26+2,0):Y106)&gt;0,0,IF(Y$26-Y$25+1-$C107&lt;0,Y$44,0))</f>
        <v>0</v>
      </c>
      <c r="Z107" s="438" t="n">
        <f aca="true">IF(SUM(OFFSET(Z106,-$W$26+2,0):Z106)&gt;0,0,IF(Z$26-Z$25+1-$C107&lt;0,Z$44,0))</f>
        <v>0</v>
      </c>
      <c r="AA107" s="439"/>
      <c r="AB107" s="440" t="n">
        <f aca="false">SUM(W107:Z107)</f>
        <v>0</v>
      </c>
      <c r="AC107" s="439"/>
      <c r="AD107" s="439"/>
      <c r="AE107" s="441" t="n">
        <f aca="true">IF(AE$8='(Betriebsstoff- &amp; Anlagendaten)'!$B$128,W107,IF(SUM(OFFSET(AE106,-AE$26+2,0):AE106)&gt;0,0,IF(AE$8='(Betriebsstoff- &amp; Anlagendaten)'!$B$128,AE$44,AE$43)))</f>
        <v>0</v>
      </c>
      <c r="AF107" s="441" t="n">
        <f aca="true">IF(AF$8='(Betriebsstoff- &amp; Anlagendaten)'!$B$128,X107,IF(SUM(OFFSET(AF106,-AF$26+2,0):AF106)&gt;0,0,IF(AF$8='(Betriebsstoff- &amp; Anlagendaten)'!$B$128,AF$44,AF$43)))</f>
        <v>0</v>
      </c>
      <c r="AG107" s="441" t="n">
        <f aca="true">IF(AG$8='(Betriebsstoff- &amp; Anlagendaten)'!$B$128,Y107,IF(SUM(OFFSET(AG106,-AG$26+2,0):AG106)&gt;0,0,IF(AG$8='(Betriebsstoff- &amp; Anlagendaten)'!$B$128,AG$44,AG$43)))</f>
        <v>0</v>
      </c>
      <c r="AH107" s="441" t="n">
        <f aca="true">IF(AH$8='(Betriebsstoff- &amp; Anlagendaten)'!$B$128,Z107,IF(SUM(OFFSET(AH106,-AH$26+2,0):AH106)&gt;0,0,IF(AH$8='(Betriebsstoff- &amp; Anlagendaten)'!$B$128,AH$44,AH$43)))</f>
        <v>0</v>
      </c>
      <c r="AI107" s="442"/>
      <c r="AJ107" s="443" t="n">
        <f aca="false">SUM(AE107:AH107)</f>
        <v>0</v>
      </c>
      <c r="AK107" s="442"/>
      <c r="AL107" s="446" t="n">
        <v>0</v>
      </c>
      <c r="AM107" s="447" t="n">
        <f aca="true">IF(SUM(OFFSET(AM106,-AM$26+2,0):AM106)&gt;0,0,AM$43)</f>
        <v>0</v>
      </c>
      <c r="AN107" s="447" t="n">
        <f aca="true">IF(SUM(OFFSET(AN106,-AN$26+2,0):AN106)&gt;0,0,AN$43)</f>
        <v>0</v>
      </c>
      <c r="AO107" s="447" t="n">
        <f aca="true">IF(SUM(OFFSET(AO106,-AO$26+2,0):AO106)&gt;0,0,AO$43)</f>
        <v>0</v>
      </c>
      <c r="AP107" s="447" t="n">
        <f aca="true">IF(SUM(OFFSET(AP106,-AP$26+2,0):AP106)&gt;0,0,AP$43)</f>
        <v>0</v>
      </c>
      <c r="AQ107" s="447" t="n">
        <f aca="true">IF(SUM(OFFSET(AQ106,-AQ$26+2,0):AQ106)&gt;0,0,AQ$43)</f>
        <v>0</v>
      </c>
      <c r="AR107" s="447" t="n">
        <f aca="true">IF(SUM(OFFSET(AR106,-AR$26+2,0):AR106)&gt;0,0,AR$43)</f>
        <v>0</v>
      </c>
      <c r="AS107" s="447" t="n">
        <f aca="true">IF(SUM(OFFSET(AS106,-AS$26+2,0):AS106)&gt;0,0,AS$43)</f>
        <v>0</v>
      </c>
      <c r="AT107" s="447" t="n">
        <f aca="true">IF(SUM(OFFSET(AT106,-AT$26+2,0):AT106)&gt;0,0,AT$43)</f>
        <v>0</v>
      </c>
      <c r="AU107" s="447" t="n">
        <f aca="true">IF(SUM(OFFSET(AU106,-AU$26+2,0):AU106)&gt;0,0,AU$43)</f>
        <v>0</v>
      </c>
      <c r="AV107" s="447" t="n">
        <f aca="true">IF(SUM(OFFSET(AV106,-AV$26+2,0):AV106)&gt;0,0,AV$43)</f>
        <v>0</v>
      </c>
      <c r="AW107" s="447" t="n">
        <f aca="true">IF(SUM(OFFSET(AW106,-AW$26+2,0):AW106)&gt;0,0,AW$43)</f>
        <v>0</v>
      </c>
      <c r="AX107" s="447" t="n">
        <f aca="true">IF(SUM(OFFSET(AX106,-AX$26+2,0):AX106)&gt;0,0,AX$43)</f>
        <v>0</v>
      </c>
      <c r="AY107" s="447" t="n">
        <f aca="true">IF(SUM(OFFSET(AY106,-AY$26+2,0):AY106)&gt;0,0,AY$43)</f>
        <v>0</v>
      </c>
      <c r="AZ107" s="447" t="n">
        <f aca="true">IF(SUM(OFFSET(AZ106,-AZ$26+2,0):AZ106)&gt;0,0,AZ$43)</f>
        <v>0</v>
      </c>
      <c r="BA107" s="447" t="n">
        <f aca="true">IF(SUM(OFFSET(BA106,-BA$26+2,0):BA106)&gt;0,0,BA$43)</f>
        <v>0</v>
      </c>
      <c r="BB107" s="447" t="n">
        <f aca="true">IF(SUM(OFFSET(BB106,-BB$26+2,0):BB106)&gt;0,0,BB$43)</f>
        <v>0</v>
      </c>
      <c r="BC107" s="447" t="n">
        <f aca="true">IF(SUM(OFFSET(BC106,-BC$26+2,0):BC106)&gt;0,0,BC$43)</f>
        <v>0</v>
      </c>
    </row>
    <row r="108" customFormat="false" ht="15" hidden="false" customHeight="false" outlineLevel="0" collapsed="false">
      <c r="A108" s="24"/>
      <c r="B108" s="2"/>
      <c r="C108" s="436" t="n">
        <v>16</v>
      </c>
      <c r="D108" s="437"/>
      <c r="E108" s="419"/>
      <c r="F108" s="438" t="n">
        <f aca="true">IF(SUM(OFFSET(F107,-$W$26+2,0):F107)&gt;0,0,IF(F$26-F$25+1-$C108&lt;0,F$44,0))</f>
        <v>0</v>
      </c>
      <c r="G108" s="438" t="n">
        <f aca="true">IF(SUM(OFFSET(G107,-$W$26+2,0):G107)&gt;0,0,IF(G$26-G$25+1-$C108&lt;0,G$44,0))</f>
        <v>0</v>
      </c>
      <c r="H108" s="438" t="n">
        <f aca="true">IF(SUM(OFFSET(H107,-$W$26+2,0):H107)&gt;0,0,IF(H$26-H$25+1-$C108&lt;0,H$44,0))</f>
        <v>0</v>
      </c>
      <c r="I108" s="438" t="n">
        <f aca="true">IF(SUM(OFFSET(I107,-$W$26+2,0):I107)&gt;0,0,IF(I$26-I$25+1-$C108&lt;0,I$44,0))</f>
        <v>0</v>
      </c>
      <c r="J108" s="439"/>
      <c r="K108" s="440" t="n">
        <f aca="false">SUM(F108:I108)</f>
        <v>0</v>
      </c>
      <c r="L108" s="439"/>
      <c r="M108" s="439"/>
      <c r="N108" s="441" t="n">
        <f aca="true">IF(N$8='(Betriebsstoff- &amp; Anlagendaten)'!$B$128,F108,IF(SUM(OFFSET(N107,-N$26+2,0):N107)&gt;0,0,IF(N$8='(Betriebsstoff- &amp; Anlagendaten)'!$B$128,N$44,N$43)))</f>
        <v>0</v>
      </c>
      <c r="O108" s="441" t="n">
        <f aca="true">IF(O$8='(Betriebsstoff- &amp; Anlagendaten)'!$B$128,G108,IF(SUM(OFFSET(O107,-O$26+2,0):O107)&gt;0,0,IF(O$8='(Betriebsstoff- &amp; Anlagendaten)'!$B$128,O$44,O$43)))</f>
        <v>0</v>
      </c>
      <c r="P108" s="441" t="n">
        <f aca="true">IF(P$8='(Betriebsstoff- &amp; Anlagendaten)'!$B$128,H108,IF(SUM(OFFSET(P107,-P$26+2,0):P107)&gt;0,0,IF(P$8='(Betriebsstoff- &amp; Anlagendaten)'!$B$128,P$44,P$43)))</f>
        <v>0</v>
      </c>
      <c r="Q108" s="441" t="n">
        <f aca="true">IF(Q$8='(Betriebsstoff- &amp; Anlagendaten)'!$B$128,I108,IF(SUM(OFFSET(Q107,-Q$26+2,0):Q107)&gt;0,0,IF(Q$8='(Betriebsstoff- &amp; Anlagendaten)'!$B$128,Q$44,Q$43)))</f>
        <v>0</v>
      </c>
      <c r="R108" s="442"/>
      <c r="S108" s="443" t="n">
        <f aca="false">SUM(N108:Q108)</f>
        <v>0</v>
      </c>
      <c r="T108" s="442"/>
      <c r="U108" s="437"/>
      <c r="V108" s="419"/>
      <c r="W108" s="438" t="n">
        <f aca="true">IF(SUM(OFFSET(W107,-$W$26+2,0):W107)&gt;0,0,IF(W$26-W$25+1-$C108&lt;0,W$44,0))</f>
        <v>0</v>
      </c>
      <c r="X108" s="438" t="n">
        <f aca="true">IF(SUM(OFFSET(X107,-$W$26+2,0):X107)&gt;0,0,IF(X$26-X$25+1-$C108&lt;0,X$44,0))</f>
        <v>0</v>
      </c>
      <c r="Y108" s="438" t="n">
        <f aca="true">IF(SUM(OFFSET(Y107,-$W$26+2,0):Y107)&gt;0,0,IF(Y$26-Y$25+1-$C108&lt;0,Y$44,0))</f>
        <v>0</v>
      </c>
      <c r="Z108" s="438" t="n">
        <f aca="true">IF(SUM(OFFSET(Z107,-$W$26+2,0):Z107)&gt;0,0,IF(Z$26-Z$25+1-$C108&lt;0,Z$44,0))</f>
        <v>0</v>
      </c>
      <c r="AA108" s="439"/>
      <c r="AB108" s="440" t="n">
        <f aca="false">SUM(W108:Z108)</f>
        <v>0</v>
      </c>
      <c r="AC108" s="439"/>
      <c r="AD108" s="439"/>
      <c r="AE108" s="441" t="n">
        <f aca="true">IF(AE$8='(Betriebsstoff- &amp; Anlagendaten)'!$B$128,W108,IF(SUM(OFFSET(AE107,-AE$26+2,0):AE107)&gt;0,0,IF(AE$8='(Betriebsstoff- &amp; Anlagendaten)'!$B$128,AE$44,AE$43)))</f>
        <v>0</v>
      </c>
      <c r="AF108" s="441" t="n">
        <f aca="true">IF(AF$8='(Betriebsstoff- &amp; Anlagendaten)'!$B$128,X108,IF(SUM(OFFSET(AF107,-AF$26+2,0):AF107)&gt;0,0,IF(AF$8='(Betriebsstoff- &amp; Anlagendaten)'!$B$128,AF$44,AF$43)))</f>
        <v>0</v>
      </c>
      <c r="AG108" s="441" t="n">
        <f aca="true">IF(AG$8='(Betriebsstoff- &amp; Anlagendaten)'!$B$128,Y108,IF(SUM(OFFSET(AG107,-AG$26+2,0):AG107)&gt;0,0,IF(AG$8='(Betriebsstoff- &amp; Anlagendaten)'!$B$128,AG$44,AG$43)))</f>
        <v>0</v>
      </c>
      <c r="AH108" s="441" t="n">
        <f aca="true">IF(AH$8='(Betriebsstoff- &amp; Anlagendaten)'!$B$128,Z108,IF(SUM(OFFSET(AH107,-AH$26+2,0):AH107)&gt;0,0,IF(AH$8='(Betriebsstoff- &amp; Anlagendaten)'!$B$128,AH$44,AH$43)))</f>
        <v>0</v>
      </c>
      <c r="AI108" s="442"/>
      <c r="AJ108" s="443" t="n">
        <f aca="false">SUM(AE108:AH108)</f>
        <v>0</v>
      </c>
      <c r="AK108" s="442"/>
      <c r="AL108" s="446" t="n">
        <v>0</v>
      </c>
      <c r="AM108" s="447" t="n">
        <f aca="true">IF(SUM(OFFSET(AM107,-AM$26+2,0):AM107)&gt;0,0,AM$43)</f>
        <v>0</v>
      </c>
      <c r="AN108" s="447" t="n">
        <f aca="true">IF(SUM(OFFSET(AN107,-AN$26+2,0):AN107)&gt;0,0,AN$43)</f>
        <v>0</v>
      </c>
      <c r="AO108" s="447" t="n">
        <f aca="true">IF(SUM(OFFSET(AO107,-AO$26+2,0):AO107)&gt;0,0,AO$43)</f>
        <v>0</v>
      </c>
      <c r="AP108" s="447" t="n">
        <f aca="true">IF(SUM(OFFSET(AP107,-AP$26+2,0):AP107)&gt;0,0,AP$43)</f>
        <v>0</v>
      </c>
      <c r="AQ108" s="447" t="n">
        <f aca="true">IF(SUM(OFFSET(AQ107,-AQ$26+2,0):AQ107)&gt;0,0,AQ$43)</f>
        <v>0</v>
      </c>
      <c r="AR108" s="447" t="n">
        <f aca="true">IF(SUM(OFFSET(AR107,-AR$26+2,0):AR107)&gt;0,0,AR$43)</f>
        <v>0</v>
      </c>
      <c r="AS108" s="447" t="n">
        <f aca="true">IF(SUM(OFFSET(AS107,-AS$26+2,0):AS107)&gt;0,0,AS$43)</f>
        <v>0</v>
      </c>
      <c r="AT108" s="447" t="n">
        <f aca="true">IF(SUM(OFFSET(AT107,-AT$26+2,0):AT107)&gt;0,0,AT$43)</f>
        <v>0</v>
      </c>
      <c r="AU108" s="447" t="n">
        <f aca="true">IF(SUM(OFFSET(AU107,-AU$26+2,0):AU107)&gt;0,0,AU$43)</f>
        <v>0</v>
      </c>
      <c r="AV108" s="447" t="n">
        <f aca="true">IF(SUM(OFFSET(AV107,-AV$26+2,0):AV107)&gt;0,0,AV$43)</f>
        <v>0</v>
      </c>
      <c r="AW108" s="447" t="n">
        <f aca="true">IF(SUM(OFFSET(AW107,-AW$26+2,0):AW107)&gt;0,0,AW$43)</f>
        <v>0</v>
      </c>
      <c r="AX108" s="447" t="n">
        <f aca="true">IF(SUM(OFFSET(AX107,-AX$26+2,0):AX107)&gt;0,0,AX$43)</f>
        <v>0</v>
      </c>
      <c r="AY108" s="447" t="n">
        <f aca="true">IF(SUM(OFFSET(AY107,-AY$26+2,0):AY107)&gt;0,0,AY$43)</f>
        <v>0</v>
      </c>
      <c r="AZ108" s="447" t="n">
        <f aca="true">IF(SUM(OFFSET(AZ107,-AZ$26+2,0):AZ107)&gt;0,0,AZ$43)</f>
        <v>0</v>
      </c>
      <c r="BA108" s="447" t="n">
        <f aca="true">IF(SUM(OFFSET(BA107,-BA$26+2,0):BA107)&gt;0,0,BA$43)</f>
        <v>0</v>
      </c>
      <c r="BB108" s="447" t="n">
        <f aca="true">IF(SUM(OFFSET(BB107,-BB$26+2,0):BB107)&gt;0,0,BB$43)</f>
        <v>0</v>
      </c>
      <c r="BC108" s="447" t="n">
        <f aca="true">IF(SUM(OFFSET(BC107,-BC$26+2,0):BC107)&gt;0,0,BC$43)</f>
        <v>0</v>
      </c>
    </row>
    <row r="109" customFormat="false" ht="15" hidden="false" customHeight="false" outlineLevel="0" collapsed="false">
      <c r="A109" s="24"/>
      <c r="B109" s="2"/>
      <c r="C109" s="436" t="n">
        <v>17</v>
      </c>
      <c r="D109" s="437"/>
      <c r="E109" s="419"/>
      <c r="F109" s="438" t="n">
        <f aca="true">IF(SUM(OFFSET(F108,-$W$26+2,0):F108)&gt;0,0,IF(F$26-F$25+1-$C109&lt;0,F$44,0))</f>
        <v>0</v>
      </c>
      <c r="G109" s="438" t="n">
        <f aca="true">IF(SUM(OFFSET(G108,-$W$26+2,0):G108)&gt;0,0,IF(G$26-G$25+1-$C109&lt;0,G$44,0))</f>
        <v>0</v>
      </c>
      <c r="H109" s="438" t="n">
        <f aca="true">IF(SUM(OFFSET(H108,-$W$26+2,0):H108)&gt;0,0,IF(H$26-H$25+1-$C109&lt;0,H$44,0))</f>
        <v>0</v>
      </c>
      <c r="I109" s="438" t="n">
        <f aca="true">IF(SUM(OFFSET(I108,-$W$26+2,0):I108)&gt;0,0,IF(I$26-I$25+1-$C109&lt;0,I$44,0))</f>
        <v>0</v>
      </c>
      <c r="J109" s="439"/>
      <c r="K109" s="440" t="n">
        <f aca="false">SUM(F109:I109)</f>
        <v>0</v>
      </c>
      <c r="L109" s="439"/>
      <c r="M109" s="439"/>
      <c r="N109" s="441" t="n">
        <f aca="true">IF(N$8='(Betriebsstoff- &amp; Anlagendaten)'!$B$128,F109,IF(SUM(OFFSET(N108,-N$26+2,0):N108)&gt;0,0,IF(N$8='(Betriebsstoff- &amp; Anlagendaten)'!$B$128,N$44,N$43)))</f>
        <v>0</v>
      </c>
      <c r="O109" s="441" t="n">
        <f aca="true">IF(O$8='(Betriebsstoff- &amp; Anlagendaten)'!$B$128,G109,IF(SUM(OFFSET(O108,-O$26+2,0):O108)&gt;0,0,IF(O$8='(Betriebsstoff- &amp; Anlagendaten)'!$B$128,O$44,O$43)))</f>
        <v>0</v>
      </c>
      <c r="P109" s="441" t="n">
        <f aca="true">IF(P$8='(Betriebsstoff- &amp; Anlagendaten)'!$B$128,H109,IF(SUM(OFFSET(P108,-P$26+2,0):P108)&gt;0,0,IF(P$8='(Betriebsstoff- &amp; Anlagendaten)'!$B$128,P$44,P$43)))</f>
        <v>0</v>
      </c>
      <c r="Q109" s="441" t="n">
        <f aca="true">IF(Q$8='(Betriebsstoff- &amp; Anlagendaten)'!$B$128,I109,IF(SUM(OFFSET(Q108,-Q$26+2,0):Q108)&gt;0,0,IF(Q$8='(Betriebsstoff- &amp; Anlagendaten)'!$B$128,Q$44,Q$43)))</f>
        <v>0</v>
      </c>
      <c r="R109" s="442"/>
      <c r="S109" s="443" t="n">
        <f aca="false">SUM(N109:Q109)</f>
        <v>0</v>
      </c>
      <c r="T109" s="442"/>
      <c r="U109" s="437"/>
      <c r="V109" s="419"/>
      <c r="W109" s="438" t="n">
        <f aca="true">IF(SUM(OFFSET(W108,-$W$26+2,0):W108)&gt;0,0,IF(W$26-W$25+1-$C109&lt;0,W$44,0))</f>
        <v>0</v>
      </c>
      <c r="X109" s="438" t="n">
        <f aca="true">IF(SUM(OFFSET(X108,-$W$26+2,0):X108)&gt;0,0,IF(X$26-X$25+1-$C109&lt;0,X$44,0))</f>
        <v>0</v>
      </c>
      <c r="Y109" s="438" t="n">
        <f aca="true">IF(SUM(OFFSET(Y108,-$W$26+2,0):Y108)&gt;0,0,IF(Y$26-Y$25+1-$C109&lt;0,Y$44,0))</f>
        <v>0</v>
      </c>
      <c r="Z109" s="438" t="n">
        <f aca="true">IF(SUM(OFFSET(Z108,-$W$26+2,0):Z108)&gt;0,0,IF(Z$26-Z$25+1-$C109&lt;0,Z$44,0))</f>
        <v>0</v>
      </c>
      <c r="AA109" s="439"/>
      <c r="AB109" s="440" t="n">
        <f aca="false">SUM(W109:Z109)</f>
        <v>0</v>
      </c>
      <c r="AC109" s="439"/>
      <c r="AD109" s="439"/>
      <c r="AE109" s="441" t="n">
        <f aca="true">IF(AE$8='(Betriebsstoff- &amp; Anlagendaten)'!$B$128,W109,IF(SUM(OFFSET(AE108,-AE$26+2,0):AE108)&gt;0,0,IF(AE$8='(Betriebsstoff- &amp; Anlagendaten)'!$B$128,AE$44,AE$43)))</f>
        <v>0</v>
      </c>
      <c r="AF109" s="441" t="n">
        <f aca="true">IF(AF$8='(Betriebsstoff- &amp; Anlagendaten)'!$B$128,X109,IF(SUM(OFFSET(AF108,-AF$26+2,0):AF108)&gt;0,0,IF(AF$8='(Betriebsstoff- &amp; Anlagendaten)'!$B$128,AF$44,AF$43)))</f>
        <v>0</v>
      </c>
      <c r="AG109" s="441" t="n">
        <f aca="true">IF(AG$8='(Betriebsstoff- &amp; Anlagendaten)'!$B$128,Y109,IF(SUM(OFFSET(AG108,-AG$26+2,0):AG108)&gt;0,0,IF(AG$8='(Betriebsstoff- &amp; Anlagendaten)'!$B$128,AG$44,AG$43)))</f>
        <v>0</v>
      </c>
      <c r="AH109" s="441" t="n">
        <f aca="true">IF(AH$8='(Betriebsstoff- &amp; Anlagendaten)'!$B$128,Z109,IF(SUM(OFFSET(AH108,-AH$26+2,0):AH108)&gt;0,0,IF(AH$8='(Betriebsstoff- &amp; Anlagendaten)'!$B$128,AH$44,AH$43)))</f>
        <v>0</v>
      </c>
      <c r="AI109" s="442"/>
      <c r="AJ109" s="443" t="n">
        <f aca="false">SUM(AE109:AH109)</f>
        <v>0</v>
      </c>
      <c r="AK109" s="442"/>
      <c r="AL109" s="446" t="n">
        <v>0</v>
      </c>
      <c r="AM109" s="447" t="n">
        <f aca="true">IF(SUM(OFFSET(AM108,-AM$26+2,0):AM108)&gt;0,0,AM$43)</f>
        <v>0</v>
      </c>
      <c r="AN109" s="447" t="n">
        <f aca="true">IF(SUM(OFFSET(AN108,-AN$26+2,0):AN108)&gt;0,0,AN$43)</f>
        <v>0</v>
      </c>
      <c r="AO109" s="447" t="n">
        <f aca="true">IF(SUM(OFFSET(AO108,-AO$26+2,0):AO108)&gt;0,0,AO$43)</f>
        <v>0</v>
      </c>
      <c r="AP109" s="447" t="n">
        <f aca="true">IF(SUM(OFFSET(AP108,-AP$26+2,0):AP108)&gt;0,0,AP$43)</f>
        <v>0</v>
      </c>
      <c r="AQ109" s="447" t="n">
        <f aca="true">IF(SUM(OFFSET(AQ108,-AQ$26+2,0):AQ108)&gt;0,0,AQ$43)</f>
        <v>0</v>
      </c>
      <c r="AR109" s="447" t="n">
        <f aca="true">IF(SUM(OFFSET(AR108,-AR$26+2,0):AR108)&gt;0,0,AR$43)</f>
        <v>0</v>
      </c>
      <c r="AS109" s="447" t="n">
        <f aca="true">IF(SUM(OFFSET(AS108,-AS$26+2,0):AS108)&gt;0,0,AS$43)</f>
        <v>0</v>
      </c>
      <c r="AT109" s="447" t="n">
        <f aca="true">IF(SUM(OFFSET(AT108,-AT$26+2,0):AT108)&gt;0,0,AT$43)</f>
        <v>0</v>
      </c>
      <c r="AU109" s="447" t="n">
        <f aca="true">IF(SUM(OFFSET(AU108,-AU$26+2,0):AU108)&gt;0,0,AU$43)</f>
        <v>0</v>
      </c>
      <c r="AV109" s="447" t="n">
        <f aca="true">IF(SUM(OFFSET(AV108,-AV$26+2,0):AV108)&gt;0,0,AV$43)</f>
        <v>0</v>
      </c>
      <c r="AW109" s="447" t="n">
        <f aca="true">IF(SUM(OFFSET(AW108,-AW$26+2,0):AW108)&gt;0,0,AW$43)</f>
        <v>0</v>
      </c>
      <c r="AX109" s="447" t="n">
        <f aca="true">IF(SUM(OFFSET(AX108,-AX$26+2,0):AX108)&gt;0,0,AX$43)</f>
        <v>0</v>
      </c>
      <c r="AY109" s="447" t="n">
        <f aca="true">IF(SUM(OFFSET(AY108,-AY$26+2,0):AY108)&gt;0,0,AY$43)</f>
        <v>0</v>
      </c>
      <c r="AZ109" s="447" t="n">
        <f aca="true">IF(SUM(OFFSET(AZ108,-AZ$26+2,0):AZ108)&gt;0,0,AZ$43)</f>
        <v>0</v>
      </c>
      <c r="BA109" s="447" t="n">
        <f aca="true">IF(SUM(OFFSET(BA108,-BA$26+2,0):BA108)&gt;0,0,BA$43)</f>
        <v>0</v>
      </c>
      <c r="BB109" s="447" t="n">
        <f aca="true">IF(SUM(OFFSET(BB108,-BB$26+2,0):BB108)&gt;0,0,BB$43)</f>
        <v>0</v>
      </c>
      <c r="BC109" s="447" t="n">
        <f aca="true">IF(SUM(OFFSET(BC108,-BC$26+2,0):BC108)&gt;0,0,BC$43)</f>
        <v>0</v>
      </c>
    </row>
    <row r="110" customFormat="false" ht="15" hidden="false" customHeight="false" outlineLevel="0" collapsed="false">
      <c r="A110" s="24"/>
      <c r="B110" s="2"/>
      <c r="C110" s="436" t="n">
        <v>18</v>
      </c>
      <c r="D110" s="437"/>
      <c r="E110" s="419"/>
      <c r="F110" s="438" t="n">
        <f aca="true">IF(SUM(OFFSET(F109,-$W$26+2,0):F109)&gt;0,0,IF(F$26-F$25+1-$C110&lt;0,F$44,0))</f>
        <v>0</v>
      </c>
      <c r="G110" s="438" t="n">
        <f aca="true">IF(SUM(OFFSET(G109,-$W$26+2,0):G109)&gt;0,0,IF(G$26-G$25+1-$C110&lt;0,G$44,0))</f>
        <v>0</v>
      </c>
      <c r="H110" s="438" t="n">
        <f aca="true">IF(SUM(OFFSET(H109,-$W$26+2,0):H109)&gt;0,0,IF(H$26-H$25+1-$C110&lt;0,H$44,0))</f>
        <v>0</v>
      </c>
      <c r="I110" s="438" t="n">
        <f aca="true">IF(SUM(OFFSET(I109,-$W$26+2,0):I109)&gt;0,0,IF(I$26-I$25+1-$C110&lt;0,I$44,0))</f>
        <v>0</v>
      </c>
      <c r="J110" s="439"/>
      <c r="K110" s="440" t="n">
        <f aca="false">SUM(F110:I110)</f>
        <v>0</v>
      </c>
      <c r="L110" s="439"/>
      <c r="M110" s="439"/>
      <c r="N110" s="441" t="n">
        <f aca="true">IF(N$8='(Betriebsstoff- &amp; Anlagendaten)'!$B$128,F110,IF(SUM(OFFSET(N109,-N$26+2,0):N109)&gt;0,0,IF(N$8='(Betriebsstoff- &amp; Anlagendaten)'!$B$128,N$44,N$43)))</f>
        <v>0</v>
      </c>
      <c r="O110" s="441" t="n">
        <f aca="true">IF(O$8='(Betriebsstoff- &amp; Anlagendaten)'!$B$128,G110,IF(SUM(OFFSET(O109,-O$26+2,0):O109)&gt;0,0,IF(O$8='(Betriebsstoff- &amp; Anlagendaten)'!$B$128,O$44,O$43)))</f>
        <v>0</v>
      </c>
      <c r="P110" s="441" t="n">
        <f aca="true">IF(P$8='(Betriebsstoff- &amp; Anlagendaten)'!$B$128,H110,IF(SUM(OFFSET(P109,-P$26+2,0):P109)&gt;0,0,IF(P$8='(Betriebsstoff- &amp; Anlagendaten)'!$B$128,P$44,P$43)))</f>
        <v>0</v>
      </c>
      <c r="Q110" s="441" t="n">
        <f aca="true">IF(Q$8='(Betriebsstoff- &amp; Anlagendaten)'!$B$128,I110,IF(SUM(OFFSET(Q109,-Q$26+2,0):Q109)&gt;0,0,IF(Q$8='(Betriebsstoff- &amp; Anlagendaten)'!$B$128,Q$44,Q$43)))</f>
        <v>0</v>
      </c>
      <c r="R110" s="442"/>
      <c r="S110" s="443" t="n">
        <f aca="false">SUM(N110:Q110)</f>
        <v>0</v>
      </c>
      <c r="T110" s="442"/>
      <c r="U110" s="437"/>
      <c r="V110" s="419"/>
      <c r="W110" s="438" t="n">
        <f aca="true">IF(SUM(OFFSET(W109,-$W$26+2,0):W109)&gt;0,0,IF(W$26-W$25+1-$C110&lt;0,W$44,0))</f>
        <v>0</v>
      </c>
      <c r="X110" s="438" t="n">
        <f aca="true">IF(SUM(OFFSET(X109,-$W$26+2,0):X109)&gt;0,0,IF(X$26-X$25+1-$C110&lt;0,X$44,0))</f>
        <v>0</v>
      </c>
      <c r="Y110" s="438" t="n">
        <f aca="true">IF(SUM(OFFSET(Y109,-$W$26+2,0):Y109)&gt;0,0,IF(Y$26-Y$25+1-$C110&lt;0,Y$44,0))</f>
        <v>0</v>
      </c>
      <c r="Z110" s="438" t="n">
        <f aca="true">IF(SUM(OFFSET(Z109,-$W$26+2,0):Z109)&gt;0,0,IF(Z$26-Z$25+1-$C110&lt;0,Z$44,0))</f>
        <v>0</v>
      </c>
      <c r="AA110" s="439"/>
      <c r="AB110" s="440" t="n">
        <f aca="false">SUM(W110:Z110)</f>
        <v>0</v>
      </c>
      <c r="AC110" s="439"/>
      <c r="AD110" s="439"/>
      <c r="AE110" s="441" t="n">
        <f aca="true">IF(AE$8='(Betriebsstoff- &amp; Anlagendaten)'!$B$128,W110,IF(SUM(OFFSET(AE109,-AE$26+2,0):AE109)&gt;0,0,IF(AE$8='(Betriebsstoff- &amp; Anlagendaten)'!$B$128,AE$44,AE$43)))</f>
        <v>0</v>
      </c>
      <c r="AF110" s="441" t="n">
        <f aca="true">IF(AF$8='(Betriebsstoff- &amp; Anlagendaten)'!$B$128,X110,IF(SUM(OFFSET(AF109,-AF$26+2,0):AF109)&gt;0,0,IF(AF$8='(Betriebsstoff- &amp; Anlagendaten)'!$B$128,AF$44,AF$43)))</f>
        <v>0</v>
      </c>
      <c r="AG110" s="441" t="n">
        <f aca="true">IF(AG$8='(Betriebsstoff- &amp; Anlagendaten)'!$B$128,Y110,IF(SUM(OFFSET(AG109,-AG$26+2,0):AG109)&gt;0,0,IF(AG$8='(Betriebsstoff- &amp; Anlagendaten)'!$B$128,AG$44,AG$43)))</f>
        <v>0</v>
      </c>
      <c r="AH110" s="441" t="n">
        <f aca="true">IF(AH$8='(Betriebsstoff- &amp; Anlagendaten)'!$B$128,Z110,IF(SUM(OFFSET(AH109,-AH$26+2,0):AH109)&gt;0,0,IF(AH$8='(Betriebsstoff- &amp; Anlagendaten)'!$B$128,AH$44,AH$43)))</f>
        <v>0</v>
      </c>
      <c r="AI110" s="442"/>
      <c r="AJ110" s="443" t="n">
        <f aca="false">SUM(AE110:AH110)</f>
        <v>0</v>
      </c>
      <c r="AK110" s="442"/>
      <c r="AL110" s="446" t="n">
        <v>0</v>
      </c>
      <c r="AM110" s="447" t="n">
        <f aca="true">IF(SUM(OFFSET(AM109,-AM$26+2,0):AM109)&gt;0,0,AM$43)</f>
        <v>0</v>
      </c>
      <c r="AN110" s="447" t="n">
        <f aca="true">IF(SUM(OFFSET(AN109,-AN$26+2,0):AN109)&gt;0,0,AN$43)</f>
        <v>0</v>
      </c>
      <c r="AO110" s="447" t="n">
        <f aca="true">IF(SUM(OFFSET(AO109,-AO$26+2,0):AO109)&gt;0,0,AO$43)</f>
        <v>0</v>
      </c>
      <c r="AP110" s="447" t="n">
        <f aca="true">IF(SUM(OFFSET(AP109,-AP$26+2,0):AP109)&gt;0,0,AP$43)</f>
        <v>0</v>
      </c>
      <c r="AQ110" s="447" t="n">
        <f aca="true">IF(SUM(OFFSET(AQ109,-AQ$26+2,0):AQ109)&gt;0,0,AQ$43)</f>
        <v>0</v>
      </c>
      <c r="AR110" s="447" t="n">
        <f aca="true">IF(SUM(OFFSET(AR109,-AR$26+2,0):AR109)&gt;0,0,AR$43)</f>
        <v>0</v>
      </c>
      <c r="AS110" s="447" t="n">
        <f aca="true">IF(SUM(OFFSET(AS109,-AS$26+2,0):AS109)&gt;0,0,AS$43)</f>
        <v>0</v>
      </c>
      <c r="AT110" s="447" t="n">
        <f aca="true">IF(SUM(OFFSET(AT109,-AT$26+2,0):AT109)&gt;0,0,AT$43)</f>
        <v>0</v>
      </c>
      <c r="AU110" s="447" t="n">
        <f aca="true">IF(SUM(OFFSET(AU109,-AU$26+2,0):AU109)&gt;0,0,AU$43)</f>
        <v>0</v>
      </c>
      <c r="AV110" s="447" t="n">
        <f aca="true">IF(SUM(OFFSET(AV109,-AV$26+2,0):AV109)&gt;0,0,AV$43)</f>
        <v>0</v>
      </c>
      <c r="AW110" s="447" t="n">
        <f aca="true">IF(SUM(OFFSET(AW109,-AW$26+2,0):AW109)&gt;0,0,AW$43)</f>
        <v>0</v>
      </c>
      <c r="AX110" s="447" t="n">
        <f aca="true">IF(SUM(OFFSET(AX109,-AX$26+2,0):AX109)&gt;0,0,AX$43)</f>
        <v>0</v>
      </c>
      <c r="AY110" s="447" t="n">
        <f aca="true">IF(SUM(OFFSET(AY109,-AY$26+2,0):AY109)&gt;0,0,AY$43)</f>
        <v>0</v>
      </c>
      <c r="AZ110" s="447" t="n">
        <f aca="true">IF(SUM(OFFSET(AZ109,-AZ$26+2,0):AZ109)&gt;0,0,AZ$43)</f>
        <v>0</v>
      </c>
      <c r="BA110" s="447" t="n">
        <f aca="true">IF(SUM(OFFSET(BA109,-BA$26+2,0):BA109)&gt;0,0,BA$43)</f>
        <v>0</v>
      </c>
      <c r="BB110" s="447" t="n">
        <f aca="true">IF(SUM(OFFSET(BB109,-BB$26+2,0):BB109)&gt;0,0,BB$43)</f>
        <v>0</v>
      </c>
      <c r="BC110" s="447" t="n">
        <f aca="true">IF(SUM(OFFSET(BC109,-BC$26+2,0):BC109)&gt;0,0,BC$43)</f>
        <v>0</v>
      </c>
    </row>
    <row r="111" customFormat="false" ht="15" hidden="false" customHeight="false" outlineLevel="0" collapsed="false">
      <c r="A111" s="24"/>
      <c r="B111" s="2"/>
      <c r="C111" s="436" t="n">
        <v>19</v>
      </c>
      <c r="D111" s="437"/>
      <c r="E111" s="419"/>
      <c r="F111" s="438" t="n">
        <f aca="true">IF(SUM(OFFSET(F110,-$W$26+2,0):F110)&gt;0,0,IF(F$26-F$25+1-$C111&lt;0,F$44,0))</f>
        <v>0</v>
      </c>
      <c r="G111" s="438" t="n">
        <f aca="true">IF(SUM(OFFSET(G110,-$W$26+2,0):G110)&gt;0,0,IF(G$26-G$25+1-$C111&lt;0,G$44,0))</f>
        <v>0</v>
      </c>
      <c r="H111" s="438" t="n">
        <f aca="true">IF(SUM(OFFSET(H110,-$W$26+2,0):H110)&gt;0,0,IF(H$26-H$25+1-$C111&lt;0,H$44,0))</f>
        <v>0</v>
      </c>
      <c r="I111" s="438" t="n">
        <f aca="true">IF(SUM(OFFSET(I110,-$W$26+2,0):I110)&gt;0,0,IF(I$26-I$25+1-$C111&lt;0,I$44,0))</f>
        <v>0</v>
      </c>
      <c r="J111" s="439"/>
      <c r="K111" s="440" t="n">
        <f aca="false">SUM(F111:I111)</f>
        <v>0</v>
      </c>
      <c r="L111" s="439"/>
      <c r="M111" s="439"/>
      <c r="N111" s="441" t="n">
        <f aca="true">IF(N$8='(Betriebsstoff- &amp; Anlagendaten)'!$B$128,F111,IF(SUM(OFFSET(N110,-N$26+2,0):N110)&gt;0,0,IF(N$8='(Betriebsstoff- &amp; Anlagendaten)'!$B$128,N$44,N$43)))</f>
        <v>0</v>
      </c>
      <c r="O111" s="441" t="n">
        <f aca="true">IF(O$8='(Betriebsstoff- &amp; Anlagendaten)'!$B$128,G111,IF(SUM(OFFSET(O110,-O$26+2,0):O110)&gt;0,0,IF(O$8='(Betriebsstoff- &amp; Anlagendaten)'!$B$128,O$44,O$43)))</f>
        <v>0</v>
      </c>
      <c r="P111" s="441" t="n">
        <f aca="true">IF(P$8='(Betriebsstoff- &amp; Anlagendaten)'!$B$128,H111,IF(SUM(OFFSET(P110,-P$26+2,0):P110)&gt;0,0,IF(P$8='(Betriebsstoff- &amp; Anlagendaten)'!$B$128,P$44,P$43)))</f>
        <v>0</v>
      </c>
      <c r="Q111" s="441" t="n">
        <f aca="true">IF(Q$8='(Betriebsstoff- &amp; Anlagendaten)'!$B$128,I111,IF(SUM(OFFSET(Q110,-Q$26+2,0):Q110)&gt;0,0,IF(Q$8='(Betriebsstoff- &amp; Anlagendaten)'!$B$128,Q$44,Q$43)))</f>
        <v>0</v>
      </c>
      <c r="R111" s="442"/>
      <c r="S111" s="443" t="n">
        <f aca="false">SUM(N111:Q111)</f>
        <v>0</v>
      </c>
      <c r="T111" s="442"/>
      <c r="U111" s="437"/>
      <c r="V111" s="419"/>
      <c r="W111" s="438" t="n">
        <f aca="true">IF(SUM(OFFSET(W110,-$W$26+2,0):W110)&gt;0,0,IF(W$26-W$25+1-$C111&lt;0,W$44,0))</f>
        <v>0</v>
      </c>
      <c r="X111" s="438" t="n">
        <f aca="true">IF(SUM(OFFSET(X110,-$W$26+2,0):X110)&gt;0,0,IF(X$26-X$25+1-$C111&lt;0,X$44,0))</f>
        <v>0</v>
      </c>
      <c r="Y111" s="438" t="n">
        <f aca="true">IF(SUM(OFFSET(Y110,-$W$26+2,0):Y110)&gt;0,0,IF(Y$26-Y$25+1-$C111&lt;0,Y$44,0))</f>
        <v>0</v>
      </c>
      <c r="Z111" s="438" t="n">
        <f aca="true">IF(SUM(OFFSET(Z110,-$W$26+2,0):Z110)&gt;0,0,IF(Z$26-Z$25+1-$C111&lt;0,Z$44,0))</f>
        <v>0</v>
      </c>
      <c r="AA111" s="439"/>
      <c r="AB111" s="440" t="n">
        <f aca="false">SUM(W111:Z111)</f>
        <v>0</v>
      </c>
      <c r="AC111" s="439"/>
      <c r="AD111" s="439"/>
      <c r="AE111" s="441" t="n">
        <f aca="true">IF(AE$8='(Betriebsstoff- &amp; Anlagendaten)'!$B$128,W111,IF(SUM(OFFSET(AE110,-AE$26+2,0):AE110)&gt;0,0,IF(AE$8='(Betriebsstoff- &amp; Anlagendaten)'!$B$128,AE$44,AE$43)))</f>
        <v>0</v>
      </c>
      <c r="AF111" s="441" t="n">
        <f aca="true">IF(AF$8='(Betriebsstoff- &amp; Anlagendaten)'!$B$128,X111,IF(SUM(OFFSET(AF110,-AF$26+2,0):AF110)&gt;0,0,IF(AF$8='(Betriebsstoff- &amp; Anlagendaten)'!$B$128,AF$44,AF$43)))</f>
        <v>0</v>
      </c>
      <c r="AG111" s="441" t="n">
        <f aca="true">IF(AG$8='(Betriebsstoff- &amp; Anlagendaten)'!$B$128,Y111,IF(SUM(OFFSET(AG110,-AG$26+2,0):AG110)&gt;0,0,IF(AG$8='(Betriebsstoff- &amp; Anlagendaten)'!$B$128,AG$44,AG$43)))</f>
        <v>0</v>
      </c>
      <c r="AH111" s="441" t="n">
        <f aca="true">IF(AH$8='(Betriebsstoff- &amp; Anlagendaten)'!$B$128,Z111,IF(SUM(OFFSET(AH110,-AH$26+2,0):AH110)&gt;0,0,IF(AH$8='(Betriebsstoff- &amp; Anlagendaten)'!$B$128,AH$44,AH$43)))</f>
        <v>0</v>
      </c>
      <c r="AI111" s="442"/>
      <c r="AJ111" s="443" t="n">
        <f aca="false">SUM(AE111:AH111)</f>
        <v>0</v>
      </c>
      <c r="AK111" s="442"/>
      <c r="AL111" s="446" t="n">
        <v>0</v>
      </c>
      <c r="AM111" s="447" t="n">
        <f aca="true">IF(SUM(OFFSET(AM110,-AM$26+2,0):AM110)&gt;0,0,AM$43)</f>
        <v>3050</v>
      </c>
      <c r="AN111" s="447" t="n">
        <f aca="true">IF(SUM(OFFSET(AN110,-AN$26+2,0):AN110)&gt;0,0,AN$43)</f>
        <v>0</v>
      </c>
      <c r="AO111" s="447" t="n">
        <f aca="true">IF(SUM(OFFSET(AO110,-AO$26+2,0):AO110)&gt;0,0,AO$43)</f>
        <v>0</v>
      </c>
      <c r="AP111" s="447" t="n">
        <f aca="true">IF(SUM(OFFSET(AP110,-AP$26+2,0):AP110)&gt;0,0,AP$43)</f>
        <v>0</v>
      </c>
      <c r="AQ111" s="447" t="n">
        <f aca="true">IF(SUM(OFFSET(AQ110,-AQ$26+2,0):AQ110)&gt;0,0,AQ$43)</f>
        <v>0</v>
      </c>
      <c r="AR111" s="447" t="n">
        <f aca="true">IF(SUM(OFFSET(AR110,-AR$26+2,0):AR110)&gt;0,0,AR$43)</f>
        <v>20000</v>
      </c>
      <c r="AS111" s="447" t="n">
        <f aca="true">IF(SUM(OFFSET(AS110,-AS$26+2,0):AS110)&gt;0,0,AS$43)</f>
        <v>0</v>
      </c>
      <c r="AT111" s="447" t="n">
        <f aca="true">IF(SUM(OFFSET(AT110,-AT$26+2,0):AT110)&gt;0,0,AT$43)</f>
        <v>0</v>
      </c>
      <c r="AU111" s="447" t="n">
        <f aca="true">IF(SUM(OFFSET(AU110,-AU$26+2,0):AU110)&gt;0,0,AU$43)</f>
        <v>0</v>
      </c>
      <c r="AV111" s="447" t="n">
        <f aca="true">IF(SUM(OFFSET(AV110,-AV$26+2,0):AV110)&gt;0,0,AV$43)</f>
        <v>0</v>
      </c>
      <c r="AW111" s="447" t="n">
        <f aca="true">IF(SUM(OFFSET(AW110,-AW$26+2,0):AW110)&gt;0,0,AW$43)</f>
        <v>0</v>
      </c>
      <c r="AX111" s="447" t="n">
        <f aca="true">IF(SUM(OFFSET(AX110,-AX$26+2,0):AX110)&gt;0,0,AX$43)</f>
        <v>0</v>
      </c>
      <c r="AY111" s="447" t="n">
        <f aca="true">IF(SUM(OFFSET(AY110,-AY$26+2,0):AY110)&gt;0,0,AY$43)</f>
        <v>0</v>
      </c>
      <c r="AZ111" s="447" t="n">
        <f aca="true">IF(SUM(OFFSET(AZ110,-AZ$26+2,0):AZ110)&gt;0,0,AZ$43)</f>
        <v>0</v>
      </c>
      <c r="BA111" s="447" t="n">
        <f aca="true">IF(SUM(OFFSET(BA110,-BA$26+2,0):BA110)&gt;0,0,BA$43)</f>
        <v>0</v>
      </c>
      <c r="BB111" s="447" t="n">
        <f aca="true">IF(SUM(OFFSET(BB110,-BB$26+2,0):BB110)&gt;0,0,BB$43)</f>
        <v>0</v>
      </c>
      <c r="BC111" s="447" t="n">
        <f aca="true">IF(SUM(OFFSET(BC110,-BC$26+2,0):BC110)&gt;0,0,BC$43)</f>
        <v>0</v>
      </c>
    </row>
    <row r="112" customFormat="false" ht="15" hidden="false" customHeight="false" outlineLevel="0" collapsed="false">
      <c r="A112" s="24"/>
      <c r="B112" s="2"/>
      <c r="C112" s="436" t="n">
        <v>20</v>
      </c>
      <c r="D112" s="437"/>
      <c r="E112" s="419"/>
      <c r="F112" s="438" t="n">
        <f aca="true">IF(SUM(OFFSET(F111,-$W$26+2,0):F111)&gt;0,0,IF(F$26-F$25+1-$C112&lt;0,F$44,0))</f>
        <v>0</v>
      </c>
      <c r="G112" s="438" t="n">
        <f aca="true">IF(SUM(OFFSET(G111,-$W$26+2,0):G111)&gt;0,0,IF(G$26-G$25+1-$C112&lt;0,G$44,0))</f>
        <v>0</v>
      </c>
      <c r="H112" s="438" t="n">
        <f aca="true">IF(SUM(OFFSET(H111,-$W$26+2,0):H111)&gt;0,0,IF(H$26-H$25+1-$C112&lt;0,H$44,0))</f>
        <v>0</v>
      </c>
      <c r="I112" s="438" t="n">
        <f aca="true">IF(SUM(OFFSET(I111,-$W$26+2,0):I111)&gt;0,0,IF(I$26-I$25+1-$C112&lt;0,I$44,0))</f>
        <v>0</v>
      </c>
      <c r="J112" s="439"/>
      <c r="K112" s="440" t="n">
        <f aca="false">SUM(F112:I112)</f>
        <v>0</v>
      </c>
      <c r="L112" s="439"/>
      <c r="M112" s="439"/>
      <c r="N112" s="441" t="n">
        <f aca="true">IF(N$8='(Betriebsstoff- &amp; Anlagendaten)'!$B$128,F112,IF(SUM(OFFSET(N111,-N$26+2,0):N111)&gt;0,0,IF(N$8='(Betriebsstoff- &amp; Anlagendaten)'!$B$128,N$44,N$43)))</f>
        <v>0</v>
      </c>
      <c r="O112" s="441" t="n">
        <f aca="true">IF(O$8='(Betriebsstoff- &amp; Anlagendaten)'!$B$128,G112,IF(SUM(OFFSET(O111,-O$26+2,0):O111)&gt;0,0,IF(O$8='(Betriebsstoff- &amp; Anlagendaten)'!$B$128,O$44,O$43)))</f>
        <v>0</v>
      </c>
      <c r="P112" s="441" t="n">
        <f aca="true">IF(P$8='(Betriebsstoff- &amp; Anlagendaten)'!$B$128,H112,IF(SUM(OFFSET(P111,-P$26+2,0):P111)&gt;0,0,IF(P$8='(Betriebsstoff- &amp; Anlagendaten)'!$B$128,P$44,P$43)))</f>
        <v>0</v>
      </c>
      <c r="Q112" s="441" t="n">
        <f aca="true">IF(Q$8='(Betriebsstoff- &amp; Anlagendaten)'!$B$128,I112,IF(SUM(OFFSET(Q111,-Q$26+2,0):Q111)&gt;0,0,IF(Q$8='(Betriebsstoff- &amp; Anlagendaten)'!$B$128,Q$44,Q$43)))</f>
        <v>0</v>
      </c>
      <c r="R112" s="442"/>
      <c r="S112" s="443" t="n">
        <f aca="false">SUM(N112:Q112)</f>
        <v>0</v>
      </c>
      <c r="T112" s="442"/>
      <c r="U112" s="437"/>
      <c r="V112" s="419"/>
      <c r="W112" s="438" t="n">
        <f aca="true">IF(SUM(OFFSET(W111,-$W$26+2,0):W111)&gt;0,0,IF(W$26-W$25+1-$C112&lt;0,W$44,0))</f>
        <v>0</v>
      </c>
      <c r="X112" s="438" t="n">
        <f aca="true">IF(SUM(OFFSET(X111,-$W$26+2,0):X111)&gt;0,0,IF(X$26-X$25+1-$C112&lt;0,X$44,0))</f>
        <v>0</v>
      </c>
      <c r="Y112" s="438" t="n">
        <f aca="true">IF(SUM(OFFSET(Y111,-$W$26+2,0):Y111)&gt;0,0,IF(Y$26-Y$25+1-$C112&lt;0,Y$44,0))</f>
        <v>0</v>
      </c>
      <c r="Z112" s="438" t="n">
        <f aca="true">IF(SUM(OFFSET(Z111,-$W$26+2,0):Z111)&gt;0,0,IF(Z$26-Z$25+1-$C112&lt;0,Z$44,0))</f>
        <v>0</v>
      </c>
      <c r="AA112" s="439"/>
      <c r="AB112" s="440" t="n">
        <f aca="false">SUM(W112:Z112)</f>
        <v>0</v>
      </c>
      <c r="AC112" s="439"/>
      <c r="AD112" s="439"/>
      <c r="AE112" s="441" t="n">
        <f aca="true">IF(AE$8='(Betriebsstoff- &amp; Anlagendaten)'!$B$128,W112,IF(SUM(OFFSET(AE111,-AE$26+2,0):AE111)&gt;0,0,IF(AE$8='(Betriebsstoff- &amp; Anlagendaten)'!$B$128,AE$44,AE$43)))</f>
        <v>0</v>
      </c>
      <c r="AF112" s="441" t="n">
        <f aca="true">IF(AF$8='(Betriebsstoff- &amp; Anlagendaten)'!$B$128,X112,IF(SUM(OFFSET(AF111,-AF$26+2,0):AF111)&gt;0,0,IF(AF$8='(Betriebsstoff- &amp; Anlagendaten)'!$B$128,AF$44,AF$43)))</f>
        <v>0</v>
      </c>
      <c r="AG112" s="441" t="n">
        <f aca="true">IF(AG$8='(Betriebsstoff- &amp; Anlagendaten)'!$B$128,Y112,IF(SUM(OFFSET(AG111,-AG$26+2,0):AG111)&gt;0,0,IF(AG$8='(Betriebsstoff- &amp; Anlagendaten)'!$B$128,AG$44,AG$43)))</f>
        <v>0</v>
      </c>
      <c r="AH112" s="441" t="n">
        <f aca="true">IF(AH$8='(Betriebsstoff- &amp; Anlagendaten)'!$B$128,Z112,IF(SUM(OFFSET(AH111,-AH$26+2,0):AH111)&gt;0,0,IF(AH$8='(Betriebsstoff- &amp; Anlagendaten)'!$B$128,AH$44,AH$43)))</f>
        <v>0</v>
      </c>
      <c r="AI112" s="442"/>
      <c r="AJ112" s="443" t="n">
        <f aca="false">SUM(AE112:AH112)</f>
        <v>0</v>
      </c>
      <c r="AK112" s="442"/>
      <c r="AL112" s="446" t="n">
        <v>0</v>
      </c>
      <c r="AM112" s="447" t="n">
        <f aca="true">IF(SUM(OFFSET(AM111,-AM$26+2,0):AM111)&gt;0,0,AM$43)</f>
        <v>0</v>
      </c>
      <c r="AN112" s="447" t="n">
        <f aca="true">IF(SUM(OFFSET(AN111,-AN$26+2,0):AN111)&gt;0,0,AN$43)</f>
        <v>0</v>
      </c>
      <c r="AO112" s="447" t="n">
        <f aca="true">IF(SUM(OFFSET(AO111,-AO$26+2,0):AO111)&gt;0,0,AO$43)</f>
        <v>0</v>
      </c>
      <c r="AP112" s="447" t="n">
        <f aca="true">IF(SUM(OFFSET(AP111,-AP$26+2,0):AP111)&gt;0,0,AP$43)</f>
        <v>0</v>
      </c>
      <c r="AQ112" s="447" t="n">
        <f aca="true">IF(SUM(OFFSET(AQ111,-AQ$26+2,0):AQ111)&gt;0,0,AQ$43)</f>
        <v>0</v>
      </c>
      <c r="AR112" s="447" t="n">
        <f aca="true">IF(SUM(OFFSET(AR111,-AR$26+2,0):AR111)&gt;0,0,AR$43)</f>
        <v>0</v>
      </c>
      <c r="AS112" s="447" t="n">
        <f aca="true">IF(SUM(OFFSET(AS111,-AS$26+2,0):AS111)&gt;0,0,AS$43)</f>
        <v>0</v>
      </c>
      <c r="AT112" s="447" t="n">
        <f aca="true">IF(SUM(OFFSET(AT111,-AT$26+2,0):AT111)&gt;0,0,AT$43)</f>
        <v>0</v>
      </c>
      <c r="AU112" s="447" t="n">
        <f aca="true">IF(SUM(OFFSET(AU111,-AU$26+2,0):AU111)&gt;0,0,AU$43)</f>
        <v>0</v>
      </c>
      <c r="AV112" s="447" t="n">
        <f aca="true">IF(SUM(OFFSET(AV111,-AV$26+2,0):AV111)&gt;0,0,AV$43)</f>
        <v>0</v>
      </c>
      <c r="AW112" s="447" t="n">
        <f aca="true">IF(SUM(OFFSET(AW111,-AW$26+2,0):AW111)&gt;0,0,AW$43)</f>
        <v>0</v>
      </c>
      <c r="AX112" s="447" t="n">
        <f aca="true">IF(SUM(OFFSET(AX111,-AX$26+2,0):AX111)&gt;0,0,AX$43)</f>
        <v>0</v>
      </c>
      <c r="AY112" s="447" t="n">
        <f aca="true">IF(SUM(OFFSET(AY111,-AY$26+2,0):AY111)&gt;0,0,AY$43)</f>
        <v>0</v>
      </c>
      <c r="AZ112" s="447" t="n">
        <f aca="true">IF(SUM(OFFSET(AZ111,-AZ$26+2,0):AZ111)&gt;0,0,AZ$43)</f>
        <v>0</v>
      </c>
      <c r="BA112" s="447" t="n">
        <f aca="true">IF(SUM(OFFSET(BA111,-BA$26+2,0):BA111)&gt;0,0,BA$43)</f>
        <v>0</v>
      </c>
      <c r="BB112" s="447" t="n">
        <f aca="true">IF(SUM(OFFSET(BB111,-BB$26+2,0):BB111)&gt;0,0,BB$43)</f>
        <v>0</v>
      </c>
      <c r="BC112" s="447" t="n">
        <f aca="true">IF(SUM(OFFSET(BC111,-BC$26+2,0):BC111)&gt;0,0,BC$43)</f>
        <v>0</v>
      </c>
    </row>
    <row r="113" customFormat="false" ht="15" hidden="false" customHeight="false" outlineLevel="0" collapsed="false">
      <c r="A113" s="24"/>
      <c r="B113" s="2"/>
      <c r="C113" s="448" t="s">
        <v>183</v>
      </c>
      <c r="D113" s="449"/>
      <c r="E113" s="78"/>
      <c r="F113" s="450" t="n">
        <f aca="false">SUM(F93:F112)/20</f>
        <v>0</v>
      </c>
      <c r="G113" s="451" t="n">
        <f aca="false">SUM(G93:G112)/20</f>
        <v>0</v>
      </c>
      <c r="H113" s="451" t="n">
        <f aca="false">SUM(H93:H112)/20</f>
        <v>0</v>
      </c>
      <c r="I113" s="451" t="n">
        <f aca="false">SUM(I93:I112)/20</f>
        <v>0</v>
      </c>
      <c r="J113" s="451"/>
      <c r="K113" s="451" t="n">
        <f aca="false">SUM(F113:I113)</f>
        <v>0</v>
      </c>
      <c r="L113" s="452"/>
      <c r="M113" s="452"/>
      <c r="N113" s="451" t="n">
        <f aca="false">SUM(N93:N112)/20</f>
        <v>0</v>
      </c>
      <c r="O113" s="451" t="n">
        <f aca="false">SUM(O93:O112)/20</f>
        <v>0</v>
      </c>
      <c r="P113" s="451" t="n">
        <f aca="false">SUM(P93:P112)/20</f>
        <v>0</v>
      </c>
      <c r="Q113" s="451" t="n">
        <f aca="false">SUM(Q93:Q112)/20</f>
        <v>0</v>
      </c>
      <c r="R113" s="451"/>
      <c r="S113" s="453" t="n">
        <f aca="false">SUM(N113:Q113)</f>
        <v>0</v>
      </c>
      <c r="T113" s="454"/>
      <c r="U113" s="449"/>
      <c r="V113" s="78"/>
      <c r="W113" s="450" t="n">
        <f aca="false">SUM(W93:W112)/20</f>
        <v>0</v>
      </c>
      <c r="X113" s="451" t="n">
        <f aca="false">SUM(X93:X112)/20</f>
        <v>0</v>
      </c>
      <c r="Y113" s="451" t="n">
        <f aca="false">SUM(Y93:Y112)/20</f>
        <v>0</v>
      </c>
      <c r="Z113" s="451" t="n">
        <f aca="false">SUM(Z93:Z112)/20</f>
        <v>0</v>
      </c>
      <c r="AA113" s="451"/>
      <c r="AB113" s="451" t="n">
        <f aca="false">SUM(W113:Z113)</f>
        <v>0</v>
      </c>
      <c r="AC113" s="452"/>
      <c r="AD113" s="452"/>
      <c r="AE113" s="451" t="n">
        <f aca="false">SUM(AE93:AE112)/20</f>
        <v>0</v>
      </c>
      <c r="AF113" s="451" t="n">
        <f aca="false">SUM(AF93:AF112)/20</f>
        <v>0</v>
      </c>
      <c r="AG113" s="451" t="n">
        <f aca="false">SUM(AG93:AG112)/20</f>
        <v>0</v>
      </c>
      <c r="AH113" s="451" t="n">
        <f aca="false">SUM(AH93:AH112)/20</f>
        <v>0</v>
      </c>
      <c r="AI113" s="451"/>
      <c r="AJ113" s="453" t="n">
        <f aca="false">SUM(AE113:AH113)</f>
        <v>0</v>
      </c>
      <c r="AK113" s="452"/>
      <c r="AL113" s="455" t="n">
        <f aca="false">SUM(AL93:AL112)/20</f>
        <v>200</v>
      </c>
      <c r="AM113" s="456" t="n">
        <f aca="false">SUM(AM93:AM112)/20</f>
        <v>305</v>
      </c>
      <c r="AN113" s="456" t="n">
        <f aca="false">SUM(AN93:AN112)/20</f>
        <v>475</v>
      </c>
      <c r="AO113" s="456" t="n">
        <f aca="false">SUM(AO93:AO112)/20</f>
        <v>175</v>
      </c>
      <c r="AP113" s="456" t="n">
        <f aca="false">SUM(AP93:AP112)/20</f>
        <v>475</v>
      </c>
      <c r="AQ113" s="456" t="n">
        <f aca="false">SUM(AQ93:AQ112)/20</f>
        <v>250</v>
      </c>
      <c r="AR113" s="456" t="n">
        <f aca="false">SUM(AR93:AR112)/20</f>
        <v>2000</v>
      </c>
      <c r="AS113" s="456" t="n">
        <f aca="false">SUM(AS93:AS112)/20</f>
        <v>750</v>
      </c>
      <c r="AT113" s="456" t="n">
        <f aca="false">SUM(AT93:AT112)/20</f>
        <v>1175</v>
      </c>
      <c r="AU113" s="456" t="n">
        <f aca="false">SUM(AU93:AU112)/20</f>
        <v>325</v>
      </c>
      <c r="AV113" s="456" t="n">
        <f aca="false">SUM(AV93:AV112)/20</f>
        <v>700</v>
      </c>
      <c r="AW113" s="456" t="n">
        <f aca="false">SUM(AW93:AW112)/20</f>
        <v>950</v>
      </c>
      <c r="AX113" s="456" t="n">
        <f aca="false">SUM(AX93:AX112)/20</f>
        <v>1200</v>
      </c>
      <c r="AY113" s="456" t="n">
        <f aca="false">SUM(AY93:AY112)/20</f>
        <v>1450</v>
      </c>
      <c r="AZ113" s="456" t="n">
        <f aca="false">SUM(AZ93:AZ112)/20</f>
        <v>225</v>
      </c>
      <c r="BA113" s="456" t="n">
        <f aca="false">SUM(BA93:BA112)/20</f>
        <v>1500</v>
      </c>
      <c r="BB113" s="456" t="n">
        <f aca="false">SUM(BB93:BB112)/20</f>
        <v>0</v>
      </c>
      <c r="BC113" s="456" t="n">
        <f aca="false">SUM(BC93:BC112)/20</f>
        <v>0</v>
      </c>
    </row>
    <row r="114" s="376" customFormat="true" ht="15" hidden="false" customHeight="false" outlineLevel="0" collapsed="false">
      <c r="A114" s="457"/>
      <c r="B114" s="458"/>
      <c r="C114" s="459" t="s">
        <v>184</v>
      </c>
      <c r="D114" s="460"/>
      <c r="E114" s="461"/>
      <c r="F114" s="462"/>
      <c r="G114" s="463"/>
      <c r="H114" s="463"/>
      <c r="I114" s="463"/>
      <c r="J114" s="464"/>
      <c r="K114" s="463"/>
      <c r="L114" s="464"/>
      <c r="M114" s="464"/>
      <c r="N114" s="463"/>
      <c r="O114" s="463"/>
      <c r="P114" s="463"/>
      <c r="Q114" s="463"/>
      <c r="R114" s="464"/>
      <c r="S114" s="465"/>
      <c r="T114" s="466"/>
      <c r="U114" s="460"/>
      <c r="V114" s="461"/>
      <c r="W114" s="462"/>
      <c r="X114" s="463"/>
      <c r="Y114" s="463"/>
      <c r="Z114" s="463"/>
      <c r="AA114" s="464"/>
      <c r="AB114" s="463"/>
      <c r="AC114" s="464"/>
      <c r="AD114" s="464"/>
      <c r="AE114" s="463"/>
      <c r="AF114" s="463"/>
      <c r="AG114" s="463"/>
      <c r="AH114" s="463"/>
      <c r="AI114" s="464"/>
      <c r="AJ114" s="465"/>
      <c r="AK114" s="464"/>
      <c r="AL114" s="462"/>
      <c r="AM114" s="463"/>
      <c r="AN114" s="463"/>
      <c r="AO114" s="463"/>
      <c r="AP114" s="463"/>
      <c r="AQ114" s="463"/>
      <c r="AR114" s="463"/>
      <c r="AS114" s="463"/>
      <c r="AT114" s="463"/>
      <c r="AU114" s="463"/>
      <c r="AV114" s="463"/>
      <c r="AW114" s="463"/>
      <c r="AX114" s="463"/>
      <c r="AY114" s="463"/>
      <c r="AZ114" s="463"/>
      <c r="BA114" s="463"/>
      <c r="BB114" s="463"/>
      <c r="BC114" s="463"/>
      <c r="AMG114" s="467"/>
      <c r="AMH114" s="467"/>
      <c r="AMI114" s="467"/>
      <c r="AMJ114" s="467"/>
    </row>
    <row r="115" s="376" customFormat="true" ht="15" hidden="false" customHeight="false" outlineLevel="0" collapsed="false">
      <c r="A115" s="457"/>
      <c r="B115" s="458"/>
      <c r="C115" s="468" t="n">
        <v>0</v>
      </c>
      <c r="D115" s="460"/>
      <c r="E115" s="466"/>
      <c r="F115" s="460"/>
      <c r="G115" s="464"/>
      <c r="H115" s="464"/>
      <c r="I115" s="464"/>
      <c r="J115" s="464"/>
      <c r="K115" s="464"/>
      <c r="L115" s="464"/>
      <c r="M115" s="464"/>
      <c r="N115" s="464"/>
      <c r="O115" s="464"/>
      <c r="P115" s="464"/>
      <c r="Q115" s="464"/>
      <c r="R115" s="464"/>
      <c r="S115" s="469"/>
      <c r="T115" s="466"/>
      <c r="U115" s="460"/>
      <c r="V115" s="466"/>
      <c r="W115" s="460"/>
      <c r="X115" s="464"/>
      <c r="Y115" s="464"/>
      <c r="Z115" s="464"/>
      <c r="AA115" s="464"/>
      <c r="AB115" s="464"/>
      <c r="AC115" s="464"/>
      <c r="AD115" s="464"/>
      <c r="AE115" s="464"/>
      <c r="AF115" s="464"/>
      <c r="AG115" s="464"/>
      <c r="AH115" s="464"/>
      <c r="AI115" s="464"/>
      <c r="AJ115" s="469"/>
      <c r="AK115" s="464"/>
      <c r="AL115" s="460"/>
      <c r="AM115" s="464"/>
      <c r="AN115" s="464"/>
      <c r="AO115" s="464"/>
      <c r="AP115" s="464"/>
      <c r="AQ115" s="464"/>
      <c r="AR115" s="464"/>
      <c r="AS115" s="464"/>
      <c r="AT115" s="464"/>
      <c r="AU115" s="464"/>
      <c r="AV115" s="464"/>
      <c r="AW115" s="464"/>
      <c r="AX115" s="464"/>
      <c r="AY115" s="464"/>
      <c r="AZ115" s="464"/>
      <c r="BA115" s="464"/>
      <c r="BB115" s="464"/>
      <c r="BC115" s="464"/>
      <c r="AMG115" s="467"/>
      <c r="AMH115" s="467"/>
      <c r="AMI115" s="467"/>
      <c r="AMJ115" s="467"/>
    </row>
    <row r="116" s="376" customFormat="true" ht="15" hidden="false" customHeight="false" outlineLevel="0" collapsed="false">
      <c r="A116" s="457"/>
      <c r="B116" s="458"/>
      <c r="C116" s="468" t="n">
        <v>1</v>
      </c>
      <c r="D116" s="470"/>
      <c r="E116" s="466"/>
      <c r="F116" s="471" t="n">
        <f aca="false">VLOOKUP(F$7,'(Energiepreise)'!$B$10:$BB$24,4+$C115+'1. Anleitung'!$B$15-'(Energiepreise)'!$E$9,0)*F$27/100</f>
        <v>0</v>
      </c>
      <c r="G116" s="471" t="n">
        <f aca="false">VLOOKUP(G$7,'(Energiepreise)'!$B$10:$BB$24,4+$C115+'1. Anleitung'!$B$15-'(Energiepreise)'!$E$9,0)*G$27/100</f>
        <v>0</v>
      </c>
      <c r="H116" s="471" t="n">
        <f aca="false">VLOOKUP(H$7,'(Energiepreise)'!$B$10:$BB$24,4+$C115+'1. Anleitung'!$B$15-'(Energiepreise)'!$E$9,0)*H$27/100</f>
        <v>0</v>
      </c>
      <c r="I116" s="471" t="n">
        <f aca="false">VLOOKUP(I$7,'(Energiepreise)'!$B$10:$BB$24,4+$C115+'1. Anleitung'!$B$15-'(Energiepreise)'!$E$9,0)*I$27/100</f>
        <v>0</v>
      </c>
      <c r="J116" s="472"/>
      <c r="K116" s="473" t="n">
        <f aca="false">SUM(F116:I116)</f>
        <v>0</v>
      </c>
      <c r="L116" s="472"/>
      <c r="M116" s="472"/>
      <c r="N116" s="471" t="n">
        <f aca="false">VLOOKUP(N$7,'(Energiepreise)'!$B$10:$BB$24,4+$C115+'1. Anleitung'!$B$15-'(Energiepreise)'!$E$9,0)*N$27/100</f>
        <v>0</v>
      </c>
      <c r="O116" s="471" t="n">
        <f aca="false">VLOOKUP(O$7,'(Energiepreise)'!$B$10:$BB$24,4+$C115+'1. Anleitung'!$B$15-'(Energiepreise)'!$E$9,0)*O$27/100</f>
        <v>0</v>
      </c>
      <c r="P116" s="471" t="n">
        <f aca="false">VLOOKUP(P$7,'(Energiepreise)'!$B$10:$BB$24,4+$C115+'1. Anleitung'!$B$15-'(Energiepreise)'!$E$9,0)*P$27/100</f>
        <v>0</v>
      </c>
      <c r="Q116" s="471" t="n">
        <f aca="false">VLOOKUP(Q$7,'(Energiepreise)'!$B$10:$BB$24,4+$C115+'1. Anleitung'!$B$15-'(Energiepreise)'!$E$9,0)*Q$27/100</f>
        <v>0</v>
      </c>
      <c r="R116" s="472"/>
      <c r="S116" s="474" t="n">
        <f aca="false">SUM(N116:Q116)</f>
        <v>0</v>
      </c>
      <c r="T116" s="472"/>
      <c r="U116" s="470"/>
      <c r="V116" s="466"/>
      <c r="W116" s="471" t="n">
        <f aca="false">VLOOKUP(W$7,'(Energiepreise)'!$B$10:$BB$24,4+$C115+'1. Anleitung'!$B$15-'(Energiepreise)'!$E$9,0)*W$27/100</f>
        <v>0</v>
      </c>
      <c r="X116" s="471" t="n">
        <f aca="false">VLOOKUP(X$7,'(Energiepreise)'!$B$10:$BB$24,4+$C115+'1. Anleitung'!$B$15-'(Energiepreise)'!$E$9,0)*X$27/100</f>
        <v>0</v>
      </c>
      <c r="Y116" s="471" t="n">
        <f aca="false">VLOOKUP(Y$7,'(Energiepreise)'!$B$10:$BB$24,4+$C115+'1. Anleitung'!$B$15-'(Energiepreise)'!$E$9,0)*Y$27/100</f>
        <v>0</v>
      </c>
      <c r="Z116" s="471" t="n">
        <f aca="false">VLOOKUP(Z$7,'(Energiepreise)'!$B$10:$BB$24,4+$C115+'1. Anleitung'!$B$15-'(Energiepreise)'!$E$9,0)*Z$27/100</f>
        <v>0</v>
      </c>
      <c r="AA116" s="472"/>
      <c r="AB116" s="473" t="n">
        <f aca="false">SUM(W116:Z116)</f>
        <v>0</v>
      </c>
      <c r="AC116" s="472"/>
      <c r="AD116" s="472"/>
      <c r="AE116" s="471" t="n">
        <f aca="false">VLOOKUP(AE$7,'(Energiepreise)'!$B$10:$BB$24,4+$C115+'1. Anleitung'!$B$15-'(Energiepreise)'!$E$9,0)*AE$27/100</f>
        <v>0</v>
      </c>
      <c r="AF116" s="471" t="n">
        <f aca="false">VLOOKUP(AF$7,'(Energiepreise)'!$B$10:$BB$24,4+$C115+'1. Anleitung'!$B$15-'(Energiepreise)'!$E$9,0)*AF$27/100</f>
        <v>0</v>
      </c>
      <c r="AG116" s="471" t="n">
        <f aca="false">VLOOKUP(AG$7,'(Energiepreise)'!$B$10:$BB$24,4+$C115+'1. Anleitung'!$B$15-'(Energiepreise)'!$E$9,0)*AG$27/100</f>
        <v>0</v>
      </c>
      <c r="AH116" s="471" t="n">
        <f aca="false">VLOOKUP(AH$7,'(Energiepreise)'!$B$10:$BB$24,4+$C115+'1. Anleitung'!$B$15-'(Energiepreise)'!$E$9,0)*AH$27/100</f>
        <v>0</v>
      </c>
      <c r="AI116" s="472"/>
      <c r="AJ116" s="474" t="n">
        <f aca="false">SUM(AE116:AH116)</f>
        <v>0</v>
      </c>
      <c r="AK116" s="472"/>
      <c r="AL116" s="472"/>
      <c r="AM116" s="472"/>
      <c r="AN116" s="472"/>
      <c r="AO116" s="472"/>
      <c r="AP116" s="472"/>
      <c r="AQ116" s="472"/>
      <c r="AR116" s="472"/>
      <c r="AS116" s="472"/>
      <c r="AT116" s="472"/>
      <c r="AU116" s="473" t="n">
        <f aca="false">VLOOKUP(AU$7,'(Energiepreise)'!$B$10:$BB$24,4+$C115+'1. Anleitung'!$B$15-'(Energiepreise)'!$E$9,0)*AU$27/100</f>
        <v>0</v>
      </c>
      <c r="AV116" s="473" t="n">
        <f aca="false">VLOOKUP(AV$7,'(Energiepreise)'!$B$10:$BB$24,4+$C115+'1. Anleitung'!$B$15-'(Energiepreise)'!$E$9,0)*AV$27/100</f>
        <v>0</v>
      </c>
      <c r="AW116" s="473" t="n">
        <f aca="false">VLOOKUP(AW$7,'(Energiepreise)'!$B$10:$BB$24,4+$C115+'1. Anleitung'!$B$15-'(Energiepreise)'!$E$9,0)*AW$27/100</f>
        <v>0</v>
      </c>
      <c r="AX116" s="473" t="n">
        <f aca="false">VLOOKUP(AX$7,'(Energiepreise)'!$B$10:$BB$24,4+$C115+'1. Anleitung'!$B$15-'(Energiepreise)'!$E$9,0)*AX$27/100</f>
        <v>0</v>
      </c>
      <c r="AY116" s="473" t="n">
        <f aca="false">VLOOKUP(AY$7,'(Energiepreise)'!$B$10:$BB$24,4+$C115+'1. Anleitung'!$B$15-'(Energiepreise)'!$E$9,0)*AY$27/100</f>
        <v>0</v>
      </c>
      <c r="AZ116" s="472"/>
      <c r="BA116" s="472"/>
      <c r="BB116" s="473" t="e">
        <f aca="false">VLOOKUP(BB$7,'(Energiepreise)'!$B$10:$BB$24,4+$C115+'1. Anleitung'!$B$15-'(Energiepreise)'!$E$9,0)*BB$27/100</f>
        <v>#N/A</v>
      </c>
      <c r="BC116" s="473" t="e">
        <f aca="false">VLOOKUP(BC$7,'(Energiepreise)'!$B$10:$BB$24,4+$C115+'1. Anleitung'!$B$15-'(Energiepreise)'!$E$9,0)*BC$27/100</f>
        <v>#N/A</v>
      </c>
      <c r="AMG116" s="467"/>
      <c r="AMH116" s="467"/>
      <c r="AMI116" s="467"/>
      <c r="AMJ116" s="467"/>
    </row>
    <row r="117" s="376" customFormat="true" ht="15" hidden="false" customHeight="false" outlineLevel="0" collapsed="false">
      <c r="A117" s="457"/>
      <c r="B117" s="458"/>
      <c r="C117" s="468" t="n">
        <v>2</v>
      </c>
      <c r="D117" s="470"/>
      <c r="E117" s="466"/>
      <c r="F117" s="471" t="n">
        <f aca="false">VLOOKUP(F$7,'(Energiepreise)'!$B$10:$BB$24,4+$C116+'1. Anleitung'!$B$15-'(Energiepreise)'!$E$9,0)*F$27/100</f>
        <v>0</v>
      </c>
      <c r="G117" s="471" t="n">
        <f aca="false">VLOOKUP(G$7,'(Energiepreise)'!$B$10:$BB$24,4+$C116+'1. Anleitung'!$B$15-'(Energiepreise)'!$E$9,0)*G$27/100</f>
        <v>0</v>
      </c>
      <c r="H117" s="471" t="n">
        <f aca="false">VLOOKUP(H$7,'(Energiepreise)'!$B$10:$BB$24,4+$C116+'1. Anleitung'!$B$15-'(Energiepreise)'!$E$9,0)*H$27/100</f>
        <v>0</v>
      </c>
      <c r="I117" s="471" t="n">
        <f aca="false">VLOOKUP(I$7,'(Energiepreise)'!$B$10:$BB$24,4+$C116+'1. Anleitung'!$B$15-'(Energiepreise)'!$E$9,0)*I$27/100</f>
        <v>0</v>
      </c>
      <c r="J117" s="472"/>
      <c r="K117" s="473" t="n">
        <f aca="false">SUM(F117:I117)</f>
        <v>0</v>
      </c>
      <c r="L117" s="472"/>
      <c r="M117" s="472"/>
      <c r="N117" s="471" t="n">
        <f aca="false">VLOOKUP(N$7,'(Energiepreise)'!$B$10:$BB$24,4+$C116+'1. Anleitung'!$B$15-'(Energiepreise)'!$E$9,0)*N$27/100</f>
        <v>0</v>
      </c>
      <c r="O117" s="471" t="n">
        <f aca="false">VLOOKUP(O$7,'(Energiepreise)'!$B$10:$BB$24,4+$C116+'1. Anleitung'!$B$15-'(Energiepreise)'!$E$9,0)*O$27/100</f>
        <v>0</v>
      </c>
      <c r="P117" s="471" t="n">
        <f aca="false">VLOOKUP(P$7,'(Energiepreise)'!$B$10:$BB$24,4+$C116+'1. Anleitung'!$B$15-'(Energiepreise)'!$E$9,0)*P$27/100</f>
        <v>0</v>
      </c>
      <c r="Q117" s="471" t="n">
        <f aca="false">VLOOKUP(Q$7,'(Energiepreise)'!$B$10:$BB$24,4+$C116+'1. Anleitung'!$B$15-'(Energiepreise)'!$E$9,0)*Q$27/100</f>
        <v>0</v>
      </c>
      <c r="R117" s="472"/>
      <c r="S117" s="474" t="n">
        <f aca="false">SUM(N117:Q117)</f>
        <v>0</v>
      </c>
      <c r="T117" s="472"/>
      <c r="U117" s="470"/>
      <c r="V117" s="466"/>
      <c r="W117" s="471" t="n">
        <f aca="false">VLOOKUP(W$7,'(Energiepreise)'!$B$10:$BB$24,4+$C116+'1. Anleitung'!$B$15-'(Energiepreise)'!$E$9,0)*W$27/100</f>
        <v>0</v>
      </c>
      <c r="X117" s="471" t="n">
        <f aca="false">VLOOKUP(X$7,'(Energiepreise)'!$B$10:$BB$24,4+$C116+'1. Anleitung'!$B$15-'(Energiepreise)'!$E$9,0)*X$27/100</f>
        <v>0</v>
      </c>
      <c r="Y117" s="471" t="n">
        <f aca="false">VLOOKUP(Y$7,'(Energiepreise)'!$B$10:$BB$24,4+$C116+'1. Anleitung'!$B$15-'(Energiepreise)'!$E$9,0)*Y$27/100</f>
        <v>0</v>
      </c>
      <c r="Z117" s="471" t="n">
        <f aca="false">VLOOKUP(Z$7,'(Energiepreise)'!$B$10:$BB$24,4+$C116+'1. Anleitung'!$B$15-'(Energiepreise)'!$E$9,0)*Z$27/100</f>
        <v>0</v>
      </c>
      <c r="AA117" s="472"/>
      <c r="AB117" s="473" t="n">
        <f aca="false">SUM(W117:Z117)</f>
        <v>0</v>
      </c>
      <c r="AC117" s="472"/>
      <c r="AD117" s="472"/>
      <c r="AE117" s="471" t="n">
        <f aca="false">VLOOKUP(AE$7,'(Energiepreise)'!$B$10:$BB$24,4+$C116+'1. Anleitung'!$B$15-'(Energiepreise)'!$E$9,0)*AE$27/100</f>
        <v>0</v>
      </c>
      <c r="AF117" s="471" t="n">
        <f aca="false">VLOOKUP(AF$7,'(Energiepreise)'!$B$10:$BB$24,4+$C116+'1. Anleitung'!$B$15-'(Energiepreise)'!$E$9,0)*AF$27/100</f>
        <v>0</v>
      </c>
      <c r="AG117" s="471" t="n">
        <f aca="false">VLOOKUP(AG$7,'(Energiepreise)'!$B$10:$BB$24,4+$C116+'1. Anleitung'!$B$15-'(Energiepreise)'!$E$9,0)*AG$27/100</f>
        <v>0</v>
      </c>
      <c r="AH117" s="471" t="n">
        <f aca="false">VLOOKUP(AH$7,'(Energiepreise)'!$B$10:$BB$24,4+$C116+'1. Anleitung'!$B$15-'(Energiepreise)'!$E$9,0)*AH$27/100</f>
        <v>0</v>
      </c>
      <c r="AI117" s="472"/>
      <c r="AJ117" s="474" t="n">
        <f aca="false">SUM(AE117:AH117)</f>
        <v>0</v>
      </c>
      <c r="AK117" s="472"/>
      <c r="AL117" s="472"/>
      <c r="AM117" s="472"/>
      <c r="AN117" s="472"/>
      <c r="AO117" s="472"/>
      <c r="AP117" s="472"/>
      <c r="AQ117" s="472"/>
      <c r="AR117" s="472"/>
      <c r="AS117" s="472"/>
      <c r="AT117" s="472"/>
      <c r="AU117" s="473" t="n">
        <f aca="false">VLOOKUP(AU$7,'(Energiepreise)'!$B$10:$BB$24,4+$C116+'1. Anleitung'!$B$15-'(Energiepreise)'!$E$9,0)*AU$27/100</f>
        <v>0</v>
      </c>
      <c r="AV117" s="473" t="n">
        <f aca="false">VLOOKUP(AV$7,'(Energiepreise)'!$B$10:$BB$24,4+$C116+'1. Anleitung'!$B$15-'(Energiepreise)'!$E$9,0)*AV$27/100</f>
        <v>0</v>
      </c>
      <c r="AW117" s="473" t="n">
        <f aca="false">VLOOKUP(AW$7,'(Energiepreise)'!$B$10:$BB$24,4+$C116+'1. Anleitung'!$B$15-'(Energiepreise)'!$E$9,0)*AW$27/100</f>
        <v>0</v>
      </c>
      <c r="AX117" s="473" t="n">
        <f aca="false">VLOOKUP(AX$7,'(Energiepreise)'!$B$10:$BB$24,4+$C116+'1. Anleitung'!$B$15-'(Energiepreise)'!$E$9,0)*AX$27/100</f>
        <v>0</v>
      </c>
      <c r="AY117" s="473" t="n">
        <f aca="false">VLOOKUP(AY$7,'(Energiepreise)'!$B$10:$BB$24,4+$C116+'1. Anleitung'!$B$15-'(Energiepreise)'!$E$9,0)*AY$27/100</f>
        <v>0</v>
      </c>
      <c r="AZ117" s="472"/>
      <c r="BA117" s="472"/>
      <c r="BB117" s="473" t="e">
        <f aca="false">VLOOKUP(BB$7,'(Energiepreise)'!$B$10:$BB$24,4+$C116+'1. Anleitung'!$B$15-'(Energiepreise)'!$E$9,0)*BB$27/100</f>
        <v>#N/A</v>
      </c>
      <c r="BC117" s="473" t="e">
        <f aca="false">VLOOKUP(BC$7,'(Energiepreise)'!$B$10:$BB$24,4+$C116+'1. Anleitung'!$B$15-'(Energiepreise)'!$E$9,0)*BC$27/100</f>
        <v>#N/A</v>
      </c>
      <c r="AMG117" s="467"/>
      <c r="AMH117" s="467"/>
      <c r="AMI117" s="467"/>
      <c r="AMJ117" s="467"/>
    </row>
    <row r="118" s="376" customFormat="true" ht="15" hidden="false" customHeight="false" outlineLevel="0" collapsed="false">
      <c r="A118" s="457"/>
      <c r="B118" s="458"/>
      <c r="C118" s="468" t="n">
        <v>3</v>
      </c>
      <c r="D118" s="470"/>
      <c r="E118" s="466"/>
      <c r="F118" s="471" t="n">
        <f aca="false">VLOOKUP(F$7,'(Energiepreise)'!$B$10:$BB$24,4+$C117+'1. Anleitung'!$B$15-'(Energiepreise)'!$E$9,0)*F$27/100</f>
        <v>0</v>
      </c>
      <c r="G118" s="471" t="n">
        <f aca="false">VLOOKUP(G$7,'(Energiepreise)'!$B$10:$BB$24,4+$C117+'1. Anleitung'!$B$15-'(Energiepreise)'!$E$9,0)*G$27/100</f>
        <v>0</v>
      </c>
      <c r="H118" s="471" t="n">
        <f aca="false">VLOOKUP(H$7,'(Energiepreise)'!$B$10:$BB$24,4+$C117+'1. Anleitung'!$B$15-'(Energiepreise)'!$E$9,0)*H$27/100</f>
        <v>0</v>
      </c>
      <c r="I118" s="471" t="n">
        <f aca="false">VLOOKUP(I$7,'(Energiepreise)'!$B$10:$BB$24,4+$C117+'1. Anleitung'!$B$15-'(Energiepreise)'!$E$9,0)*I$27/100</f>
        <v>0</v>
      </c>
      <c r="J118" s="472"/>
      <c r="K118" s="473" t="n">
        <f aca="false">SUM(F118:I118)</f>
        <v>0</v>
      </c>
      <c r="L118" s="472"/>
      <c r="M118" s="472"/>
      <c r="N118" s="471" t="n">
        <f aca="false">VLOOKUP(N$7,'(Energiepreise)'!$B$10:$BB$24,4+$C117+'1. Anleitung'!$B$15-'(Energiepreise)'!$E$9,0)*N$27/100</f>
        <v>0</v>
      </c>
      <c r="O118" s="471" t="n">
        <f aca="false">VLOOKUP(O$7,'(Energiepreise)'!$B$10:$BB$24,4+$C117+'1. Anleitung'!$B$15-'(Energiepreise)'!$E$9,0)*O$27/100</f>
        <v>0</v>
      </c>
      <c r="P118" s="471" t="n">
        <f aca="false">VLOOKUP(P$7,'(Energiepreise)'!$B$10:$BB$24,4+$C117+'1. Anleitung'!$B$15-'(Energiepreise)'!$E$9,0)*P$27/100</f>
        <v>0</v>
      </c>
      <c r="Q118" s="471" t="n">
        <f aca="false">VLOOKUP(Q$7,'(Energiepreise)'!$B$10:$BB$24,4+$C117+'1. Anleitung'!$B$15-'(Energiepreise)'!$E$9,0)*Q$27/100</f>
        <v>0</v>
      </c>
      <c r="R118" s="472"/>
      <c r="S118" s="474" t="n">
        <f aca="false">SUM(N118:Q118)</f>
        <v>0</v>
      </c>
      <c r="T118" s="472"/>
      <c r="U118" s="470"/>
      <c r="V118" s="466"/>
      <c r="W118" s="471" t="n">
        <f aca="false">VLOOKUP(W$7,'(Energiepreise)'!$B$10:$BB$24,4+$C117+'1. Anleitung'!$B$15-'(Energiepreise)'!$E$9,0)*W$27/100</f>
        <v>0</v>
      </c>
      <c r="X118" s="471" t="n">
        <f aca="false">VLOOKUP(X$7,'(Energiepreise)'!$B$10:$BB$24,4+$C117+'1. Anleitung'!$B$15-'(Energiepreise)'!$E$9,0)*X$27/100</f>
        <v>0</v>
      </c>
      <c r="Y118" s="471" t="n">
        <f aca="false">VLOOKUP(Y$7,'(Energiepreise)'!$B$10:$BB$24,4+$C117+'1. Anleitung'!$B$15-'(Energiepreise)'!$E$9,0)*Y$27/100</f>
        <v>0</v>
      </c>
      <c r="Z118" s="471" t="n">
        <f aca="false">VLOOKUP(Z$7,'(Energiepreise)'!$B$10:$BB$24,4+$C117+'1. Anleitung'!$B$15-'(Energiepreise)'!$E$9,0)*Z$27/100</f>
        <v>0</v>
      </c>
      <c r="AA118" s="472"/>
      <c r="AB118" s="473" t="n">
        <f aca="false">SUM(W118:Z118)</f>
        <v>0</v>
      </c>
      <c r="AC118" s="472"/>
      <c r="AD118" s="472"/>
      <c r="AE118" s="471" t="n">
        <f aca="false">VLOOKUP(AE$7,'(Energiepreise)'!$B$10:$BB$24,4+$C117+'1. Anleitung'!$B$15-'(Energiepreise)'!$E$9,0)*AE$27/100</f>
        <v>0</v>
      </c>
      <c r="AF118" s="471" t="n">
        <f aca="false">VLOOKUP(AF$7,'(Energiepreise)'!$B$10:$BB$24,4+$C117+'1. Anleitung'!$B$15-'(Energiepreise)'!$E$9,0)*AF$27/100</f>
        <v>0</v>
      </c>
      <c r="AG118" s="471" t="n">
        <f aca="false">VLOOKUP(AG$7,'(Energiepreise)'!$B$10:$BB$24,4+$C117+'1. Anleitung'!$B$15-'(Energiepreise)'!$E$9,0)*AG$27/100</f>
        <v>0</v>
      </c>
      <c r="AH118" s="471" t="n">
        <f aca="false">VLOOKUP(AH$7,'(Energiepreise)'!$B$10:$BB$24,4+$C117+'1. Anleitung'!$B$15-'(Energiepreise)'!$E$9,0)*AH$27/100</f>
        <v>0</v>
      </c>
      <c r="AI118" s="472"/>
      <c r="AJ118" s="474" t="n">
        <f aca="false">SUM(AE118:AH118)</f>
        <v>0</v>
      </c>
      <c r="AK118" s="472"/>
      <c r="AL118" s="472"/>
      <c r="AM118" s="472"/>
      <c r="AN118" s="472"/>
      <c r="AO118" s="472"/>
      <c r="AP118" s="472"/>
      <c r="AQ118" s="472"/>
      <c r="AR118" s="472"/>
      <c r="AS118" s="472"/>
      <c r="AT118" s="472"/>
      <c r="AU118" s="473" t="n">
        <f aca="false">VLOOKUP(AU$7,'(Energiepreise)'!$B$10:$BB$24,4+$C117+'1. Anleitung'!$B$15-'(Energiepreise)'!$E$9,0)*AU$27/100</f>
        <v>0</v>
      </c>
      <c r="AV118" s="473" t="n">
        <f aca="false">VLOOKUP(AV$7,'(Energiepreise)'!$B$10:$BB$24,4+$C117+'1. Anleitung'!$B$15-'(Energiepreise)'!$E$9,0)*AV$27/100</f>
        <v>0</v>
      </c>
      <c r="AW118" s="473" t="n">
        <f aca="false">VLOOKUP(AW$7,'(Energiepreise)'!$B$10:$BB$24,4+$C117+'1. Anleitung'!$B$15-'(Energiepreise)'!$E$9,0)*AW$27/100</f>
        <v>0</v>
      </c>
      <c r="AX118" s="473" t="n">
        <f aca="false">VLOOKUP(AX$7,'(Energiepreise)'!$B$10:$BB$24,4+$C117+'1. Anleitung'!$B$15-'(Energiepreise)'!$E$9,0)*AX$27/100</f>
        <v>0</v>
      </c>
      <c r="AY118" s="473" t="n">
        <f aca="false">VLOOKUP(AY$7,'(Energiepreise)'!$B$10:$BB$24,4+$C117+'1. Anleitung'!$B$15-'(Energiepreise)'!$E$9,0)*AY$27/100</f>
        <v>0</v>
      </c>
      <c r="AZ118" s="472"/>
      <c r="BA118" s="472"/>
      <c r="BB118" s="473" t="e">
        <f aca="false">VLOOKUP(BB$7,'(Energiepreise)'!$B$10:$BB$24,4+$C117+'1. Anleitung'!$B$15-'(Energiepreise)'!$E$9,0)*BB$27/100</f>
        <v>#N/A</v>
      </c>
      <c r="BC118" s="473" t="e">
        <f aca="false">VLOOKUP(BC$7,'(Energiepreise)'!$B$10:$BB$24,4+$C117+'1. Anleitung'!$B$15-'(Energiepreise)'!$E$9,0)*BC$27/100</f>
        <v>#N/A</v>
      </c>
      <c r="AMG118" s="467"/>
      <c r="AMH118" s="467"/>
      <c r="AMI118" s="467"/>
      <c r="AMJ118" s="467"/>
    </row>
    <row r="119" s="376" customFormat="true" ht="15" hidden="false" customHeight="false" outlineLevel="0" collapsed="false">
      <c r="A119" s="457"/>
      <c r="B119" s="458"/>
      <c r="C119" s="468" t="n">
        <v>4</v>
      </c>
      <c r="D119" s="470"/>
      <c r="E119" s="466"/>
      <c r="F119" s="471" t="n">
        <f aca="false">VLOOKUP(F$7,'(Energiepreise)'!$B$10:$BB$24,4+$C118+'1. Anleitung'!$B$15-'(Energiepreise)'!$E$9,0)*F$27/100</f>
        <v>0</v>
      </c>
      <c r="G119" s="471" t="n">
        <f aca="false">VLOOKUP(G$7,'(Energiepreise)'!$B$10:$BB$24,4+$C118+'1. Anleitung'!$B$15-'(Energiepreise)'!$E$9,0)*G$27/100</f>
        <v>0</v>
      </c>
      <c r="H119" s="471" t="n">
        <f aca="false">VLOOKUP(H$7,'(Energiepreise)'!$B$10:$BB$24,4+$C118+'1. Anleitung'!$B$15-'(Energiepreise)'!$E$9,0)*H$27/100</f>
        <v>0</v>
      </c>
      <c r="I119" s="471" t="n">
        <f aca="false">VLOOKUP(I$7,'(Energiepreise)'!$B$10:$BB$24,4+$C118+'1. Anleitung'!$B$15-'(Energiepreise)'!$E$9,0)*I$27/100</f>
        <v>0</v>
      </c>
      <c r="J119" s="472"/>
      <c r="K119" s="473" t="n">
        <f aca="false">SUM(F119:I119)</f>
        <v>0</v>
      </c>
      <c r="L119" s="472"/>
      <c r="M119" s="472"/>
      <c r="N119" s="471" t="n">
        <f aca="false">VLOOKUP(N$7,'(Energiepreise)'!$B$10:$BB$24,4+$C118+'1. Anleitung'!$B$15-'(Energiepreise)'!$E$9,0)*N$27/100</f>
        <v>0</v>
      </c>
      <c r="O119" s="471" t="n">
        <f aca="false">VLOOKUP(O$7,'(Energiepreise)'!$B$10:$BB$24,4+$C118+'1. Anleitung'!$B$15-'(Energiepreise)'!$E$9,0)*O$27/100</f>
        <v>0</v>
      </c>
      <c r="P119" s="471" t="n">
        <f aca="false">VLOOKUP(P$7,'(Energiepreise)'!$B$10:$BB$24,4+$C118+'1. Anleitung'!$B$15-'(Energiepreise)'!$E$9,0)*P$27/100</f>
        <v>0</v>
      </c>
      <c r="Q119" s="471" t="n">
        <f aca="false">VLOOKUP(Q$7,'(Energiepreise)'!$B$10:$BB$24,4+$C118+'1. Anleitung'!$B$15-'(Energiepreise)'!$E$9,0)*Q$27/100</f>
        <v>0</v>
      </c>
      <c r="R119" s="472"/>
      <c r="S119" s="474" t="n">
        <f aca="false">SUM(N119:Q119)</f>
        <v>0</v>
      </c>
      <c r="T119" s="472"/>
      <c r="U119" s="470"/>
      <c r="V119" s="466"/>
      <c r="W119" s="471" t="n">
        <f aca="false">VLOOKUP(W$7,'(Energiepreise)'!$B$10:$BB$24,4+$C118+'1. Anleitung'!$B$15-'(Energiepreise)'!$E$9,0)*W$27/100</f>
        <v>0</v>
      </c>
      <c r="X119" s="471" t="n">
        <f aca="false">VLOOKUP(X$7,'(Energiepreise)'!$B$10:$BB$24,4+$C118+'1. Anleitung'!$B$15-'(Energiepreise)'!$E$9,0)*X$27/100</f>
        <v>0</v>
      </c>
      <c r="Y119" s="471" t="n">
        <f aca="false">VLOOKUP(Y$7,'(Energiepreise)'!$B$10:$BB$24,4+$C118+'1. Anleitung'!$B$15-'(Energiepreise)'!$E$9,0)*Y$27/100</f>
        <v>0</v>
      </c>
      <c r="Z119" s="471" t="n">
        <f aca="false">VLOOKUP(Z$7,'(Energiepreise)'!$B$10:$BB$24,4+$C118+'1. Anleitung'!$B$15-'(Energiepreise)'!$E$9,0)*Z$27/100</f>
        <v>0</v>
      </c>
      <c r="AA119" s="472"/>
      <c r="AB119" s="473" t="n">
        <f aca="false">SUM(W119:Z119)</f>
        <v>0</v>
      </c>
      <c r="AC119" s="472"/>
      <c r="AD119" s="472"/>
      <c r="AE119" s="471" t="n">
        <f aca="false">VLOOKUP(AE$7,'(Energiepreise)'!$B$10:$BB$24,4+$C118+'1. Anleitung'!$B$15-'(Energiepreise)'!$E$9,0)*AE$27/100</f>
        <v>0</v>
      </c>
      <c r="AF119" s="471" t="n">
        <f aca="false">VLOOKUP(AF$7,'(Energiepreise)'!$B$10:$BB$24,4+$C118+'1. Anleitung'!$B$15-'(Energiepreise)'!$E$9,0)*AF$27/100</f>
        <v>0</v>
      </c>
      <c r="AG119" s="471" t="n">
        <f aca="false">VLOOKUP(AG$7,'(Energiepreise)'!$B$10:$BB$24,4+$C118+'1. Anleitung'!$B$15-'(Energiepreise)'!$E$9,0)*AG$27/100</f>
        <v>0</v>
      </c>
      <c r="AH119" s="471" t="n">
        <f aca="false">VLOOKUP(AH$7,'(Energiepreise)'!$B$10:$BB$24,4+$C118+'1. Anleitung'!$B$15-'(Energiepreise)'!$E$9,0)*AH$27/100</f>
        <v>0</v>
      </c>
      <c r="AI119" s="472"/>
      <c r="AJ119" s="474" t="n">
        <f aca="false">SUM(AE119:AH119)</f>
        <v>0</v>
      </c>
      <c r="AK119" s="472"/>
      <c r="AL119" s="472"/>
      <c r="AM119" s="472"/>
      <c r="AN119" s="472"/>
      <c r="AO119" s="472"/>
      <c r="AP119" s="472"/>
      <c r="AQ119" s="472"/>
      <c r="AR119" s="472"/>
      <c r="AS119" s="472"/>
      <c r="AT119" s="472"/>
      <c r="AU119" s="473" t="n">
        <f aca="false">VLOOKUP(AU$7,'(Energiepreise)'!$B$10:$BB$24,4+$C118+'1. Anleitung'!$B$15-'(Energiepreise)'!$E$9,0)*AU$27/100</f>
        <v>0</v>
      </c>
      <c r="AV119" s="473" t="n">
        <f aca="false">VLOOKUP(AV$7,'(Energiepreise)'!$B$10:$BB$24,4+$C118+'1. Anleitung'!$B$15-'(Energiepreise)'!$E$9,0)*AV$27/100</f>
        <v>0</v>
      </c>
      <c r="AW119" s="473" t="n">
        <f aca="false">VLOOKUP(AW$7,'(Energiepreise)'!$B$10:$BB$24,4+$C118+'1. Anleitung'!$B$15-'(Energiepreise)'!$E$9,0)*AW$27/100</f>
        <v>0</v>
      </c>
      <c r="AX119" s="473" t="n">
        <f aca="false">VLOOKUP(AX$7,'(Energiepreise)'!$B$10:$BB$24,4+$C118+'1. Anleitung'!$B$15-'(Energiepreise)'!$E$9,0)*AX$27/100</f>
        <v>0</v>
      </c>
      <c r="AY119" s="473" t="n">
        <f aca="false">VLOOKUP(AY$7,'(Energiepreise)'!$B$10:$BB$24,4+$C118+'1. Anleitung'!$B$15-'(Energiepreise)'!$E$9,0)*AY$27/100</f>
        <v>0</v>
      </c>
      <c r="AZ119" s="472"/>
      <c r="BA119" s="472"/>
      <c r="BB119" s="473" t="e">
        <f aca="false">VLOOKUP(BB$7,'(Energiepreise)'!$B$10:$BB$24,4+$C118+'1. Anleitung'!$B$15-'(Energiepreise)'!$E$9,0)*BB$27/100</f>
        <v>#N/A</v>
      </c>
      <c r="BC119" s="473" t="e">
        <f aca="false">VLOOKUP(BC$7,'(Energiepreise)'!$B$10:$BB$24,4+$C118+'1. Anleitung'!$B$15-'(Energiepreise)'!$E$9,0)*BC$27/100</f>
        <v>#N/A</v>
      </c>
      <c r="AMG119" s="467"/>
      <c r="AMH119" s="467"/>
      <c r="AMI119" s="467"/>
      <c r="AMJ119" s="467"/>
    </row>
    <row r="120" s="376" customFormat="true" ht="15" hidden="false" customHeight="false" outlineLevel="0" collapsed="false">
      <c r="A120" s="457"/>
      <c r="B120" s="458"/>
      <c r="C120" s="468" t="n">
        <v>5</v>
      </c>
      <c r="D120" s="470"/>
      <c r="E120" s="466"/>
      <c r="F120" s="471" t="n">
        <f aca="false">VLOOKUP(F$7,'(Energiepreise)'!$B$10:$BB$24,4+$C119+'1. Anleitung'!$B$15-'(Energiepreise)'!$E$9,0)*F$27/100</f>
        <v>0</v>
      </c>
      <c r="G120" s="471" t="n">
        <f aca="false">VLOOKUP(G$7,'(Energiepreise)'!$B$10:$BB$24,4+$C119+'1. Anleitung'!$B$15-'(Energiepreise)'!$E$9,0)*G$27/100</f>
        <v>0</v>
      </c>
      <c r="H120" s="471" t="n">
        <f aca="false">VLOOKUP(H$7,'(Energiepreise)'!$B$10:$BB$24,4+$C119+'1. Anleitung'!$B$15-'(Energiepreise)'!$E$9,0)*H$27/100</f>
        <v>0</v>
      </c>
      <c r="I120" s="471" t="n">
        <f aca="false">VLOOKUP(I$7,'(Energiepreise)'!$B$10:$BB$24,4+$C119+'1. Anleitung'!$B$15-'(Energiepreise)'!$E$9,0)*I$27/100</f>
        <v>0</v>
      </c>
      <c r="J120" s="472"/>
      <c r="K120" s="473" t="n">
        <f aca="false">SUM(F120:I120)</f>
        <v>0</v>
      </c>
      <c r="L120" s="472"/>
      <c r="M120" s="472"/>
      <c r="N120" s="471" t="n">
        <f aca="false">VLOOKUP(N$7,'(Energiepreise)'!$B$10:$BB$24,4+$C119+'1. Anleitung'!$B$15-'(Energiepreise)'!$E$9,0)*N$27/100</f>
        <v>0</v>
      </c>
      <c r="O120" s="471" t="n">
        <f aca="false">VLOOKUP(O$7,'(Energiepreise)'!$B$10:$BB$24,4+$C119+'1. Anleitung'!$B$15-'(Energiepreise)'!$E$9,0)*O$27/100</f>
        <v>0</v>
      </c>
      <c r="P120" s="471" t="n">
        <f aca="false">VLOOKUP(P$7,'(Energiepreise)'!$B$10:$BB$24,4+$C119+'1. Anleitung'!$B$15-'(Energiepreise)'!$E$9,0)*P$27/100</f>
        <v>0</v>
      </c>
      <c r="Q120" s="471" t="n">
        <f aca="false">VLOOKUP(Q$7,'(Energiepreise)'!$B$10:$BB$24,4+$C119+'1. Anleitung'!$B$15-'(Energiepreise)'!$E$9,0)*Q$27/100</f>
        <v>0</v>
      </c>
      <c r="R120" s="472"/>
      <c r="S120" s="474" t="n">
        <f aca="false">SUM(N120:Q120)</f>
        <v>0</v>
      </c>
      <c r="T120" s="472"/>
      <c r="U120" s="470"/>
      <c r="V120" s="466"/>
      <c r="W120" s="471" t="n">
        <f aca="false">VLOOKUP(W$7,'(Energiepreise)'!$B$10:$BB$24,4+$C119+'1. Anleitung'!$B$15-'(Energiepreise)'!$E$9,0)*W$27/100</f>
        <v>0</v>
      </c>
      <c r="X120" s="471" t="n">
        <f aca="false">VLOOKUP(X$7,'(Energiepreise)'!$B$10:$BB$24,4+$C119+'1. Anleitung'!$B$15-'(Energiepreise)'!$E$9,0)*X$27/100</f>
        <v>0</v>
      </c>
      <c r="Y120" s="471" t="n">
        <f aca="false">VLOOKUP(Y$7,'(Energiepreise)'!$B$10:$BB$24,4+$C119+'1. Anleitung'!$B$15-'(Energiepreise)'!$E$9,0)*Y$27/100</f>
        <v>0</v>
      </c>
      <c r="Z120" s="471" t="n">
        <f aca="false">VLOOKUP(Z$7,'(Energiepreise)'!$B$10:$BB$24,4+$C119+'1. Anleitung'!$B$15-'(Energiepreise)'!$E$9,0)*Z$27/100</f>
        <v>0</v>
      </c>
      <c r="AA120" s="472"/>
      <c r="AB120" s="473" t="n">
        <f aca="false">SUM(W120:Z120)</f>
        <v>0</v>
      </c>
      <c r="AC120" s="472"/>
      <c r="AD120" s="472"/>
      <c r="AE120" s="471" t="n">
        <f aca="false">VLOOKUP(AE$7,'(Energiepreise)'!$B$10:$BB$24,4+$C119+'1. Anleitung'!$B$15-'(Energiepreise)'!$E$9,0)*AE$27/100</f>
        <v>0</v>
      </c>
      <c r="AF120" s="471" t="n">
        <f aca="false">VLOOKUP(AF$7,'(Energiepreise)'!$B$10:$BB$24,4+$C119+'1. Anleitung'!$B$15-'(Energiepreise)'!$E$9,0)*AF$27/100</f>
        <v>0</v>
      </c>
      <c r="AG120" s="471" t="n">
        <f aca="false">VLOOKUP(AG$7,'(Energiepreise)'!$B$10:$BB$24,4+$C119+'1. Anleitung'!$B$15-'(Energiepreise)'!$E$9,0)*AG$27/100</f>
        <v>0</v>
      </c>
      <c r="AH120" s="471" t="n">
        <f aca="false">VLOOKUP(AH$7,'(Energiepreise)'!$B$10:$BB$24,4+$C119+'1. Anleitung'!$B$15-'(Energiepreise)'!$E$9,0)*AH$27/100</f>
        <v>0</v>
      </c>
      <c r="AI120" s="472"/>
      <c r="AJ120" s="474" t="n">
        <f aca="false">SUM(AE120:AH120)</f>
        <v>0</v>
      </c>
      <c r="AK120" s="472"/>
      <c r="AL120" s="472"/>
      <c r="AM120" s="472"/>
      <c r="AN120" s="472"/>
      <c r="AO120" s="472"/>
      <c r="AP120" s="472"/>
      <c r="AQ120" s="472"/>
      <c r="AR120" s="472"/>
      <c r="AS120" s="472"/>
      <c r="AT120" s="472"/>
      <c r="AU120" s="473" t="n">
        <f aca="false">VLOOKUP(AU$7,'(Energiepreise)'!$B$10:$BB$24,4+$C119+'1. Anleitung'!$B$15-'(Energiepreise)'!$E$9,0)*AU$27/100</f>
        <v>0</v>
      </c>
      <c r="AV120" s="473" t="n">
        <f aca="false">VLOOKUP(AV$7,'(Energiepreise)'!$B$10:$BB$24,4+$C119+'1. Anleitung'!$B$15-'(Energiepreise)'!$E$9,0)*AV$27/100</f>
        <v>0</v>
      </c>
      <c r="AW120" s="473" t="n">
        <f aca="false">VLOOKUP(AW$7,'(Energiepreise)'!$B$10:$BB$24,4+$C119+'1. Anleitung'!$B$15-'(Energiepreise)'!$E$9,0)*AW$27/100</f>
        <v>0</v>
      </c>
      <c r="AX120" s="473" t="n">
        <f aca="false">VLOOKUP(AX$7,'(Energiepreise)'!$B$10:$BB$24,4+$C119+'1. Anleitung'!$B$15-'(Energiepreise)'!$E$9,0)*AX$27/100</f>
        <v>0</v>
      </c>
      <c r="AY120" s="473" t="n">
        <f aca="false">VLOOKUP(AY$7,'(Energiepreise)'!$B$10:$BB$24,4+$C119+'1. Anleitung'!$B$15-'(Energiepreise)'!$E$9,0)*AY$27/100</f>
        <v>0</v>
      </c>
      <c r="AZ120" s="472"/>
      <c r="BA120" s="472"/>
      <c r="BB120" s="473" t="e">
        <f aca="false">VLOOKUP(BB$7,'(Energiepreise)'!$B$10:$BB$24,4+$C119+'1. Anleitung'!$B$15-'(Energiepreise)'!$E$9,0)*BB$27/100</f>
        <v>#N/A</v>
      </c>
      <c r="BC120" s="473" t="e">
        <f aca="false">VLOOKUP(BC$7,'(Energiepreise)'!$B$10:$BB$24,4+$C119+'1. Anleitung'!$B$15-'(Energiepreise)'!$E$9,0)*BC$27/100</f>
        <v>#N/A</v>
      </c>
      <c r="AMG120" s="467"/>
      <c r="AMH120" s="467"/>
      <c r="AMI120" s="467"/>
      <c r="AMJ120" s="467"/>
    </row>
    <row r="121" s="376" customFormat="true" ht="15" hidden="false" customHeight="false" outlineLevel="0" collapsed="false">
      <c r="A121" s="457"/>
      <c r="B121" s="458"/>
      <c r="C121" s="468" t="n">
        <v>6</v>
      </c>
      <c r="D121" s="470"/>
      <c r="E121" s="466"/>
      <c r="F121" s="471" t="n">
        <f aca="false">VLOOKUP(F$7,'(Energiepreise)'!$B$10:$BB$24,4+$C120+'1. Anleitung'!$B$15-'(Energiepreise)'!$E$9,0)*F$27/100</f>
        <v>0</v>
      </c>
      <c r="G121" s="471" t="n">
        <f aca="false">VLOOKUP(G$7,'(Energiepreise)'!$B$10:$BB$24,4+$C120+'1. Anleitung'!$B$15-'(Energiepreise)'!$E$9,0)*G$27/100</f>
        <v>0</v>
      </c>
      <c r="H121" s="471" t="n">
        <f aca="false">VLOOKUP(H$7,'(Energiepreise)'!$B$10:$BB$24,4+$C120+'1. Anleitung'!$B$15-'(Energiepreise)'!$E$9,0)*H$27/100</f>
        <v>0</v>
      </c>
      <c r="I121" s="471" t="n">
        <f aca="false">VLOOKUP(I$7,'(Energiepreise)'!$B$10:$BB$24,4+$C120+'1. Anleitung'!$B$15-'(Energiepreise)'!$E$9,0)*I$27/100</f>
        <v>0</v>
      </c>
      <c r="J121" s="472"/>
      <c r="K121" s="473" t="n">
        <f aca="false">SUM(F121:I121)</f>
        <v>0</v>
      </c>
      <c r="L121" s="472"/>
      <c r="M121" s="472"/>
      <c r="N121" s="471" t="n">
        <f aca="false">VLOOKUP(N$7,'(Energiepreise)'!$B$10:$BB$24,4+$C120+'1. Anleitung'!$B$15-'(Energiepreise)'!$E$9,0)*N$27/100</f>
        <v>0</v>
      </c>
      <c r="O121" s="471" t="n">
        <f aca="false">VLOOKUP(O$7,'(Energiepreise)'!$B$10:$BB$24,4+$C120+'1. Anleitung'!$B$15-'(Energiepreise)'!$E$9,0)*O$27/100</f>
        <v>0</v>
      </c>
      <c r="P121" s="471" t="n">
        <f aca="false">VLOOKUP(P$7,'(Energiepreise)'!$B$10:$BB$24,4+$C120+'1. Anleitung'!$B$15-'(Energiepreise)'!$E$9,0)*P$27/100</f>
        <v>0</v>
      </c>
      <c r="Q121" s="471" t="n">
        <f aca="false">VLOOKUP(Q$7,'(Energiepreise)'!$B$10:$BB$24,4+$C120+'1. Anleitung'!$B$15-'(Energiepreise)'!$E$9,0)*Q$27/100</f>
        <v>0</v>
      </c>
      <c r="R121" s="472"/>
      <c r="S121" s="474" t="n">
        <f aca="false">SUM(N121:Q121)</f>
        <v>0</v>
      </c>
      <c r="T121" s="472"/>
      <c r="U121" s="470"/>
      <c r="V121" s="466"/>
      <c r="W121" s="471" t="n">
        <f aca="false">VLOOKUP(W$7,'(Energiepreise)'!$B$10:$BB$24,4+$C120+'1. Anleitung'!$B$15-'(Energiepreise)'!$E$9,0)*W$27/100</f>
        <v>0</v>
      </c>
      <c r="X121" s="471" t="n">
        <f aca="false">VLOOKUP(X$7,'(Energiepreise)'!$B$10:$BB$24,4+$C120+'1. Anleitung'!$B$15-'(Energiepreise)'!$E$9,0)*X$27/100</f>
        <v>0</v>
      </c>
      <c r="Y121" s="471" t="n">
        <f aca="false">VLOOKUP(Y$7,'(Energiepreise)'!$B$10:$BB$24,4+$C120+'1. Anleitung'!$B$15-'(Energiepreise)'!$E$9,0)*Y$27/100</f>
        <v>0</v>
      </c>
      <c r="Z121" s="471" t="n">
        <f aca="false">VLOOKUP(Z$7,'(Energiepreise)'!$B$10:$BB$24,4+$C120+'1. Anleitung'!$B$15-'(Energiepreise)'!$E$9,0)*Z$27/100</f>
        <v>0</v>
      </c>
      <c r="AA121" s="472"/>
      <c r="AB121" s="473" t="n">
        <f aca="false">SUM(W121:Z121)</f>
        <v>0</v>
      </c>
      <c r="AC121" s="472"/>
      <c r="AD121" s="472"/>
      <c r="AE121" s="471" t="n">
        <f aca="false">VLOOKUP(AE$7,'(Energiepreise)'!$B$10:$BB$24,4+$C120+'1. Anleitung'!$B$15-'(Energiepreise)'!$E$9,0)*AE$27/100</f>
        <v>0</v>
      </c>
      <c r="AF121" s="471" t="n">
        <f aca="false">VLOOKUP(AF$7,'(Energiepreise)'!$B$10:$BB$24,4+$C120+'1. Anleitung'!$B$15-'(Energiepreise)'!$E$9,0)*AF$27/100</f>
        <v>0</v>
      </c>
      <c r="AG121" s="471" t="n">
        <f aca="false">VLOOKUP(AG$7,'(Energiepreise)'!$B$10:$BB$24,4+$C120+'1. Anleitung'!$B$15-'(Energiepreise)'!$E$9,0)*AG$27/100</f>
        <v>0</v>
      </c>
      <c r="AH121" s="471" t="n">
        <f aca="false">VLOOKUP(AH$7,'(Energiepreise)'!$B$10:$BB$24,4+$C120+'1. Anleitung'!$B$15-'(Energiepreise)'!$E$9,0)*AH$27/100</f>
        <v>0</v>
      </c>
      <c r="AI121" s="472"/>
      <c r="AJ121" s="474" t="n">
        <f aca="false">SUM(AE121:AH121)</f>
        <v>0</v>
      </c>
      <c r="AK121" s="472"/>
      <c r="AL121" s="472"/>
      <c r="AM121" s="472"/>
      <c r="AN121" s="472"/>
      <c r="AO121" s="472"/>
      <c r="AP121" s="472"/>
      <c r="AQ121" s="472"/>
      <c r="AR121" s="472"/>
      <c r="AS121" s="472"/>
      <c r="AT121" s="472"/>
      <c r="AU121" s="473" t="n">
        <f aca="false">VLOOKUP(AU$7,'(Energiepreise)'!$B$10:$BB$24,4+$C120+'1. Anleitung'!$B$15-'(Energiepreise)'!$E$9,0)*AU$27/100</f>
        <v>0</v>
      </c>
      <c r="AV121" s="473" t="n">
        <f aca="false">VLOOKUP(AV$7,'(Energiepreise)'!$B$10:$BB$24,4+$C120+'1. Anleitung'!$B$15-'(Energiepreise)'!$E$9,0)*AV$27/100</f>
        <v>0</v>
      </c>
      <c r="AW121" s="473" t="n">
        <f aca="false">VLOOKUP(AW$7,'(Energiepreise)'!$B$10:$BB$24,4+$C120+'1. Anleitung'!$B$15-'(Energiepreise)'!$E$9,0)*AW$27/100</f>
        <v>0</v>
      </c>
      <c r="AX121" s="473" t="n">
        <f aca="false">VLOOKUP(AX$7,'(Energiepreise)'!$B$10:$BB$24,4+$C120+'1. Anleitung'!$B$15-'(Energiepreise)'!$E$9,0)*AX$27/100</f>
        <v>0</v>
      </c>
      <c r="AY121" s="473" t="n">
        <f aca="false">VLOOKUP(AY$7,'(Energiepreise)'!$B$10:$BB$24,4+$C120+'1. Anleitung'!$B$15-'(Energiepreise)'!$E$9,0)*AY$27/100</f>
        <v>0</v>
      </c>
      <c r="AZ121" s="472"/>
      <c r="BA121" s="472"/>
      <c r="BB121" s="473" t="e">
        <f aca="false">VLOOKUP(BB$7,'(Energiepreise)'!$B$10:$BB$24,4+$C120+'1. Anleitung'!$B$15-'(Energiepreise)'!$E$9,0)*BB$27/100</f>
        <v>#N/A</v>
      </c>
      <c r="BC121" s="473" t="e">
        <f aca="false">VLOOKUP(BC$7,'(Energiepreise)'!$B$10:$BB$24,4+$C120+'1. Anleitung'!$B$15-'(Energiepreise)'!$E$9,0)*BC$27/100</f>
        <v>#N/A</v>
      </c>
      <c r="AMG121" s="467"/>
      <c r="AMH121" s="467"/>
      <c r="AMI121" s="467"/>
      <c r="AMJ121" s="467"/>
    </row>
    <row r="122" s="376" customFormat="true" ht="15" hidden="false" customHeight="false" outlineLevel="0" collapsed="false">
      <c r="A122" s="457"/>
      <c r="B122" s="458"/>
      <c r="C122" s="468" t="n">
        <v>7</v>
      </c>
      <c r="D122" s="470"/>
      <c r="E122" s="466"/>
      <c r="F122" s="471" t="n">
        <f aca="false">VLOOKUP(F$7,'(Energiepreise)'!$B$10:$BB$24,4+$C121+'1. Anleitung'!$B$15-'(Energiepreise)'!$E$9,0)*F$27/100</f>
        <v>0</v>
      </c>
      <c r="G122" s="471" t="n">
        <f aca="false">VLOOKUP(G$7,'(Energiepreise)'!$B$10:$BB$24,4+$C121+'1. Anleitung'!$B$15-'(Energiepreise)'!$E$9,0)*G$27/100</f>
        <v>0</v>
      </c>
      <c r="H122" s="471" t="n">
        <f aca="false">VLOOKUP(H$7,'(Energiepreise)'!$B$10:$BB$24,4+$C121+'1. Anleitung'!$B$15-'(Energiepreise)'!$E$9,0)*H$27/100</f>
        <v>0</v>
      </c>
      <c r="I122" s="471" t="n">
        <f aca="false">VLOOKUP(I$7,'(Energiepreise)'!$B$10:$BB$24,4+$C121+'1. Anleitung'!$B$15-'(Energiepreise)'!$E$9,0)*I$27/100</f>
        <v>0</v>
      </c>
      <c r="J122" s="472"/>
      <c r="K122" s="473" t="n">
        <f aca="false">SUM(F122:I122)</f>
        <v>0</v>
      </c>
      <c r="L122" s="472"/>
      <c r="M122" s="472"/>
      <c r="N122" s="471" t="n">
        <f aca="false">VLOOKUP(N$7,'(Energiepreise)'!$B$10:$BB$24,4+$C121+'1. Anleitung'!$B$15-'(Energiepreise)'!$E$9,0)*N$27/100</f>
        <v>0</v>
      </c>
      <c r="O122" s="471" t="n">
        <f aca="false">VLOOKUP(O$7,'(Energiepreise)'!$B$10:$BB$24,4+$C121+'1. Anleitung'!$B$15-'(Energiepreise)'!$E$9,0)*O$27/100</f>
        <v>0</v>
      </c>
      <c r="P122" s="471" t="n">
        <f aca="false">VLOOKUP(P$7,'(Energiepreise)'!$B$10:$BB$24,4+$C121+'1. Anleitung'!$B$15-'(Energiepreise)'!$E$9,0)*P$27/100</f>
        <v>0</v>
      </c>
      <c r="Q122" s="471" t="n">
        <f aca="false">VLOOKUP(Q$7,'(Energiepreise)'!$B$10:$BB$24,4+$C121+'1. Anleitung'!$B$15-'(Energiepreise)'!$E$9,0)*Q$27/100</f>
        <v>0</v>
      </c>
      <c r="R122" s="472"/>
      <c r="S122" s="474" t="n">
        <f aca="false">SUM(N122:Q122)</f>
        <v>0</v>
      </c>
      <c r="T122" s="472"/>
      <c r="U122" s="470"/>
      <c r="V122" s="466"/>
      <c r="W122" s="471" t="n">
        <f aca="false">VLOOKUP(W$7,'(Energiepreise)'!$B$10:$BB$24,4+$C121+'1. Anleitung'!$B$15-'(Energiepreise)'!$E$9,0)*W$27/100</f>
        <v>0</v>
      </c>
      <c r="X122" s="471" t="n">
        <f aca="false">VLOOKUP(X$7,'(Energiepreise)'!$B$10:$BB$24,4+$C121+'1. Anleitung'!$B$15-'(Energiepreise)'!$E$9,0)*X$27/100</f>
        <v>0</v>
      </c>
      <c r="Y122" s="471" t="n">
        <f aca="false">VLOOKUP(Y$7,'(Energiepreise)'!$B$10:$BB$24,4+$C121+'1. Anleitung'!$B$15-'(Energiepreise)'!$E$9,0)*Y$27/100</f>
        <v>0</v>
      </c>
      <c r="Z122" s="471" t="n">
        <f aca="false">VLOOKUP(Z$7,'(Energiepreise)'!$B$10:$BB$24,4+$C121+'1. Anleitung'!$B$15-'(Energiepreise)'!$E$9,0)*Z$27/100</f>
        <v>0</v>
      </c>
      <c r="AA122" s="472"/>
      <c r="AB122" s="473" t="n">
        <f aca="false">SUM(W122:Z122)</f>
        <v>0</v>
      </c>
      <c r="AC122" s="472"/>
      <c r="AD122" s="472"/>
      <c r="AE122" s="471" t="n">
        <f aca="false">VLOOKUP(AE$7,'(Energiepreise)'!$B$10:$BB$24,4+$C121+'1. Anleitung'!$B$15-'(Energiepreise)'!$E$9,0)*AE$27/100</f>
        <v>0</v>
      </c>
      <c r="AF122" s="471" t="n">
        <f aca="false">VLOOKUP(AF$7,'(Energiepreise)'!$B$10:$BB$24,4+$C121+'1. Anleitung'!$B$15-'(Energiepreise)'!$E$9,0)*AF$27/100</f>
        <v>0</v>
      </c>
      <c r="AG122" s="471" t="n">
        <f aca="false">VLOOKUP(AG$7,'(Energiepreise)'!$B$10:$BB$24,4+$C121+'1. Anleitung'!$B$15-'(Energiepreise)'!$E$9,0)*AG$27/100</f>
        <v>0</v>
      </c>
      <c r="AH122" s="471" t="n">
        <f aca="false">VLOOKUP(AH$7,'(Energiepreise)'!$B$10:$BB$24,4+$C121+'1. Anleitung'!$B$15-'(Energiepreise)'!$E$9,0)*AH$27/100</f>
        <v>0</v>
      </c>
      <c r="AI122" s="472"/>
      <c r="AJ122" s="474" t="n">
        <f aca="false">SUM(AE122:AH122)</f>
        <v>0</v>
      </c>
      <c r="AK122" s="472"/>
      <c r="AL122" s="472"/>
      <c r="AM122" s="472"/>
      <c r="AN122" s="472"/>
      <c r="AO122" s="472"/>
      <c r="AP122" s="472"/>
      <c r="AQ122" s="472"/>
      <c r="AR122" s="472"/>
      <c r="AS122" s="472"/>
      <c r="AT122" s="472"/>
      <c r="AU122" s="473" t="n">
        <f aca="false">VLOOKUP(AU$7,'(Energiepreise)'!$B$10:$BB$24,4+$C121+'1. Anleitung'!$B$15-'(Energiepreise)'!$E$9,0)*AU$27/100</f>
        <v>0</v>
      </c>
      <c r="AV122" s="473" t="n">
        <f aca="false">VLOOKUP(AV$7,'(Energiepreise)'!$B$10:$BB$24,4+$C121+'1. Anleitung'!$B$15-'(Energiepreise)'!$E$9,0)*AV$27/100</f>
        <v>0</v>
      </c>
      <c r="AW122" s="473" t="n">
        <f aca="false">VLOOKUP(AW$7,'(Energiepreise)'!$B$10:$BB$24,4+$C121+'1. Anleitung'!$B$15-'(Energiepreise)'!$E$9,0)*AW$27/100</f>
        <v>0</v>
      </c>
      <c r="AX122" s="473" t="n">
        <f aca="false">VLOOKUP(AX$7,'(Energiepreise)'!$B$10:$BB$24,4+$C121+'1. Anleitung'!$B$15-'(Energiepreise)'!$E$9,0)*AX$27/100</f>
        <v>0</v>
      </c>
      <c r="AY122" s="473" t="n">
        <f aca="false">VLOOKUP(AY$7,'(Energiepreise)'!$B$10:$BB$24,4+$C121+'1. Anleitung'!$B$15-'(Energiepreise)'!$E$9,0)*AY$27/100</f>
        <v>0</v>
      </c>
      <c r="AZ122" s="472"/>
      <c r="BA122" s="472"/>
      <c r="BB122" s="473" t="e">
        <f aca="false">VLOOKUP(BB$7,'(Energiepreise)'!$B$10:$BB$24,4+$C121+'1. Anleitung'!$B$15-'(Energiepreise)'!$E$9,0)*BB$27/100</f>
        <v>#N/A</v>
      </c>
      <c r="BC122" s="473" t="e">
        <f aca="false">VLOOKUP(BC$7,'(Energiepreise)'!$B$10:$BB$24,4+$C121+'1. Anleitung'!$B$15-'(Energiepreise)'!$E$9,0)*BC$27/100</f>
        <v>#N/A</v>
      </c>
      <c r="AMG122" s="467"/>
      <c r="AMH122" s="467"/>
      <c r="AMI122" s="467"/>
      <c r="AMJ122" s="467"/>
    </row>
    <row r="123" s="376" customFormat="true" ht="15" hidden="false" customHeight="false" outlineLevel="0" collapsed="false">
      <c r="A123" s="457"/>
      <c r="B123" s="458"/>
      <c r="C123" s="468" t="n">
        <v>8</v>
      </c>
      <c r="D123" s="470"/>
      <c r="E123" s="466"/>
      <c r="F123" s="471" t="n">
        <f aca="false">VLOOKUP(F$7,'(Energiepreise)'!$B$10:$BB$24,4+$C122+'1. Anleitung'!$B$15-'(Energiepreise)'!$E$9,0)*F$27/100</f>
        <v>0</v>
      </c>
      <c r="G123" s="471" t="n">
        <f aca="false">VLOOKUP(G$7,'(Energiepreise)'!$B$10:$BB$24,4+$C122+'1. Anleitung'!$B$15-'(Energiepreise)'!$E$9,0)*G$27/100</f>
        <v>0</v>
      </c>
      <c r="H123" s="471" t="n">
        <f aca="false">VLOOKUP(H$7,'(Energiepreise)'!$B$10:$BB$24,4+$C122+'1. Anleitung'!$B$15-'(Energiepreise)'!$E$9,0)*H$27/100</f>
        <v>0</v>
      </c>
      <c r="I123" s="471" t="n">
        <f aca="false">VLOOKUP(I$7,'(Energiepreise)'!$B$10:$BB$24,4+$C122+'1. Anleitung'!$B$15-'(Energiepreise)'!$E$9,0)*I$27/100</f>
        <v>0</v>
      </c>
      <c r="J123" s="472"/>
      <c r="K123" s="473" t="n">
        <f aca="false">SUM(F123:I123)</f>
        <v>0</v>
      </c>
      <c r="L123" s="472"/>
      <c r="M123" s="472"/>
      <c r="N123" s="471" t="n">
        <f aca="false">VLOOKUP(N$7,'(Energiepreise)'!$B$10:$BB$24,4+$C122+'1. Anleitung'!$B$15-'(Energiepreise)'!$E$9,0)*N$27/100</f>
        <v>0</v>
      </c>
      <c r="O123" s="471" t="n">
        <f aca="false">VLOOKUP(O$7,'(Energiepreise)'!$B$10:$BB$24,4+$C122+'1. Anleitung'!$B$15-'(Energiepreise)'!$E$9,0)*O$27/100</f>
        <v>0</v>
      </c>
      <c r="P123" s="471" t="n">
        <f aca="false">VLOOKUP(P$7,'(Energiepreise)'!$B$10:$BB$24,4+$C122+'1. Anleitung'!$B$15-'(Energiepreise)'!$E$9,0)*P$27/100</f>
        <v>0</v>
      </c>
      <c r="Q123" s="471" t="n">
        <f aca="false">VLOOKUP(Q$7,'(Energiepreise)'!$B$10:$BB$24,4+$C122+'1. Anleitung'!$B$15-'(Energiepreise)'!$E$9,0)*Q$27/100</f>
        <v>0</v>
      </c>
      <c r="R123" s="472"/>
      <c r="S123" s="474" t="n">
        <f aca="false">SUM(N123:Q123)</f>
        <v>0</v>
      </c>
      <c r="T123" s="472"/>
      <c r="U123" s="470"/>
      <c r="V123" s="466"/>
      <c r="W123" s="471" t="n">
        <f aca="false">VLOOKUP(W$7,'(Energiepreise)'!$B$10:$BB$24,4+$C122+'1. Anleitung'!$B$15-'(Energiepreise)'!$E$9,0)*W$27/100</f>
        <v>0</v>
      </c>
      <c r="X123" s="471" t="n">
        <f aca="false">VLOOKUP(X$7,'(Energiepreise)'!$B$10:$BB$24,4+$C122+'1. Anleitung'!$B$15-'(Energiepreise)'!$E$9,0)*X$27/100</f>
        <v>0</v>
      </c>
      <c r="Y123" s="471" t="n">
        <f aca="false">VLOOKUP(Y$7,'(Energiepreise)'!$B$10:$BB$24,4+$C122+'1. Anleitung'!$B$15-'(Energiepreise)'!$E$9,0)*Y$27/100</f>
        <v>0</v>
      </c>
      <c r="Z123" s="471" t="n">
        <f aca="false">VLOOKUP(Z$7,'(Energiepreise)'!$B$10:$BB$24,4+$C122+'1. Anleitung'!$B$15-'(Energiepreise)'!$E$9,0)*Z$27/100</f>
        <v>0</v>
      </c>
      <c r="AA123" s="472"/>
      <c r="AB123" s="473" t="n">
        <f aca="false">SUM(W123:Z123)</f>
        <v>0</v>
      </c>
      <c r="AC123" s="472"/>
      <c r="AD123" s="472"/>
      <c r="AE123" s="471" t="n">
        <f aca="false">VLOOKUP(AE$7,'(Energiepreise)'!$B$10:$BB$24,4+$C122+'1. Anleitung'!$B$15-'(Energiepreise)'!$E$9,0)*AE$27/100</f>
        <v>0</v>
      </c>
      <c r="AF123" s="471" t="n">
        <f aca="false">VLOOKUP(AF$7,'(Energiepreise)'!$B$10:$BB$24,4+$C122+'1. Anleitung'!$B$15-'(Energiepreise)'!$E$9,0)*AF$27/100</f>
        <v>0</v>
      </c>
      <c r="AG123" s="471" t="n">
        <f aca="false">VLOOKUP(AG$7,'(Energiepreise)'!$B$10:$BB$24,4+$C122+'1. Anleitung'!$B$15-'(Energiepreise)'!$E$9,0)*AG$27/100</f>
        <v>0</v>
      </c>
      <c r="AH123" s="471" t="n">
        <f aca="false">VLOOKUP(AH$7,'(Energiepreise)'!$B$10:$BB$24,4+$C122+'1. Anleitung'!$B$15-'(Energiepreise)'!$E$9,0)*AH$27/100</f>
        <v>0</v>
      </c>
      <c r="AI123" s="472"/>
      <c r="AJ123" s="474" t="n">
        <f aca="false">SUM(AE123:AH123)</f>
        <v>0</v>
      </c>
      <c r="AK123" s="472"/>
      <c r="AL123" s="472"/>
      <c r="AM123" s="472"/>
      <c r="AN123" s="472"/>
      <c r="AO123" s="472"/>
      <c r="AP123" s="472"/>
      <c r="AQ123" s="472"/>
      <c r="AR123" s="472"/>
      <c r="AS123" s="472"/>
      <c r="AT123" s="472"/>
      <c r="AU123" s="473" t="n">
        <f aca="false">VLOOKUP(AU$7,'(Energiepreise)'!$B$10:$BB$24,4+$C122+'1. Anleitung'!$B$15-'(Energiepreise)'!$E$9,0)*AU$27/100</f>
        <v>0</v>
      </c>
      <c r="AV123" s="473" t="n">
        <f aca="false">VLOOKUP(AV$7,'(Energiepreise)'!$B$10:$BB$24,4+$C122+'1. Anleitung'!$B$15-'(Energiepreise)'!$E$9,0)*AV$27/100</f>
        <v>0</v>
      </c>
      <c r="AW123" s="473" t="n">
        <f aca="false">VLOOKUP(AW$7,'(Energiepreise)'!$B$10:$BB$24,4+$C122+'1. Anleitung'!$B$15-'(Energiepreise)'!$E$9,0)*AW$27/100</f>
        <v>0</v>
      </c>
      <c r="AX123" s="473" t="n">
        <f aca="false">VLOOKUP(AX$7,'(Energiepreise)'!$B$10:$BB$24,4+$C122+'1. Anleitung'!$B$15-'(Energiepreise)'!$E$9,0)*AX$27/100</f>
        <v>0</v>
      </c>
      <c r="AY123" s="473" t="n">
        <f aca="false">VLOOKUP(AY$7,'(Energiepreise)'!$B$10:$BB$24,4+$C122+'1. Anleitung'!$B$15-'(Energiepreise)'!$E$9,0)*AY$27/100</f>
        <v>0</v>
      </c>
      <c r="AZ123" s="472"/>
      <c r="BA123" s="472"/>
      <c r="BB123" s="473" t="e">
        <f aca="false">VLOOKUP(BB$7,'(Energiepreise)'!$B$10:$BB$24,4+$C122+'1. Anleitung'!$B$15-'(Energiepreise)'!$E$9,0)*BB$27/100</f>
        <v>#N/A</v>
      </c>
      <c r="BC123" s="473" t="e">
        <f aca="false">VLOOKUP(BC$7,'(Energiepreise)'!$B$10:$BB$24,4+$C122+'1. Anleitung'!$B$15-'(Energiepreise)'!$E$9,0)*BC$27/100</f>
        <v>#N/A</v>
      </c>
      <c r="AMG123" s="467"/>
      <c r="AMH123" s="467"/>
      <c r="AMI123" s="467"/>
      <c r="AMJ123" s="467"/>
    </row>
    <row r="124" s="376" customFormat="true" ht="15" hidden="false" customHeight="false" outlineLevel="0" collapsed="false">
      <c r="A124" s="457"/>
      <c r="B124" s="458"/>
      <c r="C124" s="468" t="n">
        <v>9</v>
      </c>
      <c r="D124" s="470"/>
      <c r="E124" s="466"/>
      <c r="F124" s="471" t="n">
        <f aca="false">VLOOKUP(F$7,'(Energiepreise)'!$B$10:$BB$24,4+$C123+'1. Anleitung'!$B$15-'(Energiepreise)'!$E$9,0)*F$27/100</f>
        <v>0</v>
      </c>
      <c r="G124" s="471" t="n">
        <f aca="false">VLOOKUP(G$7,'(Energiepreise)'!$B$10:$BB$24,4+$C123+'1. Anleitung'!$B$15-'(Energiepreise)'!$E$9,0)*G$27/100</f>
        <v>0</v>
      </c>
      <c r="H124" s="471" t="n">
        <f aca="false">VLOOKUP(H$7,'(Energiepreise)'!$B$10:$BB$24,4+$C123+'1. Anleitung'!$B$15-'(Energiepreise)'!$E$9,0)*H$27/100</f>
        <v>0</v>
      </c>
      <c r="I124" s="471" t="n">
        <f aca="false">VLOOKUP(I$7,'(Energiepreise)'!$B$10:$BB$24,4+$C123+'1. Anleitung'!$B$15-'(Energiepreise)'!$E$9,0)*I$27/100</f>
        <v>0</v>
      </c>
      <c r="J124" s="472"/>
      <c r="K124" s="473" t="n">
        <f aca="false">SUM(F124:I124)</f>
        <v>0</v>
      </c>
      <c r="L124" s="472"/>
      <c r="M124" s="472"/>
      <c r="N124" s="471" t="n">
        <f aca="false">VLOOKUP(N$7,'(Energiepreise)'!$B$10:$BB$24,4+$C123+'1. Anleitung'!$B$15-'(Energiepreise)'!$E$9,0)*N$27/100</f>
        <v>0</v>
      </c>
      <c r="O124" s="471" t="n">
        <f aca="false">VLOOKUP(O$7,'(Energiepreise)'!$B$10:$BB$24,4+$C123+'1. Anleitung'!$B$15-'(Energiepreise)'!$E$9,0)*O$27/100</f>
        <v>0</v>
      </c>
      <c r="P124" s="471" t="n">
        <f aca="false">VLOOKUP(P$7,'(Energiepreise)'!$B$10:$BB$24,4+$C123+'1. Anleitung'!$B$15-'(Energiepreise)'!$E$9,0)*P$27/100</f>
        <v>0</v>
      </c>
      <c r="Q124" s="471" t="n">
        <f aca="false">VLOOKUP(Q$7,'(Energiepreise)'!$B$10:$BB$24,4+$C123+'1. Anleitung'!$B$15-'(Energiepreise)'!$E$9,0)*Q$27/100</f>
        <v>0</v>
      </c>
      <c r="R124" s="472"/>
      <c r="S124" s="474" t="n">
        <f aca="false">SUM(N124:Q124)</f>
        <v>0</v>
      </c>
      <c r="T124" s="472"/>
      <c r="U124" s="470"/>
      <c r="V124" s="466"/>
      <c r="W124" s="471" t="n">
        <f aca="false">VLOOKUP(W$7,'(Energiepreise)'!$B$10:$BB$24,4+$C123+'1. Anleitung'!$B$15-'(Energiepreise)'!$E$9,0)*W$27/100</f>
        <v>0</v>
      </c>
      <c r="X124" s="471" t="n">
        <f aca="false">VLOOKUP(X$7,'(Energiepreise)'!$B$10:$BB$24,4+$C123+'1. Anleitung'!$B$15-'(Energiepreise)'!$E$9,0)*X$27/100</f>
        <v>0</v>
      </c>
      <c r="Y124" s="471" t="n">
        <f aca="false">VLOOKUP(Y$7,'(Energiepreise)'!$B$10:$BB$24,4+$C123+'1. Anleitung'!$B$15-'(Energiepreise)'!$E$9,0)*Y$27/100</f>
        <v>0</v>
      </c>
      <c r="Z124" s="471" t="n">
        <f aca="false">VLOOKUP(Z$7,'(Energiepreise)'!$B$10:$BB$24,4+$C123+'1. Anleitung'!$B$15-'(Energiepreise)'!$E$9,0)*Z$27/100</f>
        <v>0</v>
      </c>
      <c r="AA124" s="472"/>
      <c r="AB124" s="473" t="n">
        <f aca="false">SUM(W124:Z124)</f>
        <v>0</v>
      </c>
      <c r="AC124" s="472"/>
      <c r="AD124" s="472"/>
      <c r="AE124" s="471" t="n">
        <f aca="false">VLOOKUP(AE$7,'(Energiepreise)'!$B$10:$BB$24,4+$C123+'1. Anleitung'!$B$15-'(Energiepreise)'!$E$9,0)*AE$27/100</f>
        <v>0</v>
      </c>
      <c r="AF124" s="471" t="n">
        <f aca="false">VLOOKUP(AF$7,'(Energiepreise)'!$B$10:$BB$24,4+$C123+'1. Anleitung'!$B$15-'(Energiepreise)'!$E$9,0)*AF$27/100</f>
        <v>0</v>
      </c>
      <c r="AG124" s="471" t="n">
        <f aca="false">VLOOKUP(AG$7,'(Energiepreise)'!$B$10:$BB$24,4+$C123+'1. Anleitung'!$B$15-'(Energiepreise)'!$E$9,0)*AG$27/100</f>
        <v>0</v>
      </c>
      <c r="AH124" s="471" t="n">
        <f aca="false">VLOOKUP(AH$7,'(Energiepreise)'!$B$10:$BB$24,4+$C123+'1. Anleitung'!$B$15-'(Energiepreise)'!$E$9,0)*AH$27/100</f>
        <v>0</v>
      </c>
      <c r="AI124" s="472"/>
      <c r="AJ124" s="474" t="n">
        <f aca="false">SUM(AE124:AH124)</f>
        <v>0</v>
      </c>
      <c r="AK124" s="472"/>
      <c r="AL124" s="472"/>
      <c r="AM124" s="472"/>
      <c r="AN124" s="472"/>
      <c r="AO124" s="472"/>
      <c r="AP124" s="472"/>
      <c r="AQ124" s="472"/>
      <c r="AR124" s="472"/>
      <c r="AS124" s="472"/>
      <c r="AT124" s="472"/>
      <c r="AU124" s="473" t="n">
        <f aca="false">VLOOKUP(AU$7,'(Energiepreise)'!$B$10:$BB$24,4+$C123+'1. Anleitung'!$B$15-'(Energiepreise)'!$E$9,0)*AU$27/100</f>
        <v>0</v>
      </c>
      <c r="AV124" s="473" t="n">
        <f aca="false">VLOOKUP(AV$7,'(Energiepreise)'!$B$10:$BB$24,4+$C123+'1. Anleitung'!$B$15-'(Energiepreise)'!$E$9,0)*AV$27/100</f>
        <v>0</v>
      </c>
      <c r="AW124" s="473" t="n">
        <f aca="false">VLOOKUP(AW$7,'(Energiepreise)'!$B$10:$BB$24,4+$C123+'1. Anleitung'!$B$15-'(Energiepreise)'!$E$9,0)*AW$27/100</f>
        <v>0</v>
      </c>
      <c r="AX124" s="473" t="n">
        <f aca="false">VLOOKUP(AX$7,'(Energiepreise)'!$B$10:$BB$24,4+$C123+'1. Anleitung'!$B$15-'(Energiepreise)'!$E$9,0)*AX$27/100</f>
        <v>0</v>
      </c>
      <c r="AY124" s="473" t="n">
        <f aca="false">VLOOKUP(AY$7,'(Energiepreise)'!$B$10:$BB$24,4+$C123+'1. Anleitung'!$B$15-'(Energiepreise)'!$E$9,0)*AY$27/100</f>
        <v>0</v>
      </c>
      <c r="AZ124" s="472"/>
      <c r="BA124" s="472"/>
      <c r="BB124" s="473" t="e">
        <f aca="false">VLOOKUP(BB$7,'(Energiepreise)'!$B$10:$BB$24,4+$C123+'1. Anleitung'!$B$15-'(Energiepreise)'!$E$9,0)*BB$27/100</f>
        <v>#N/A</v>
      </c>
      <c r="BC124" s="473" t="e">
        <f aca="false">VLOOKUP(BC$7,'(Energiepreise)'!$B$10:$BB$24,4+$C123+'1. Anleitung'!$B$15-'(Energiepreise)'!$E$9,0)*BC$27/100</f>
        <v>#N/A</v>
      </c>
      <c r="AMG124" s="467"/>
      <c r="AMH124" s="467"/>
      <c r="AMI124" s="467"/>
      <c r="AMJ124" s="467"/>
    </row>
    <row r="125" s="376" customFormat="true" ht="15" hidden="false" customHeight="false" outlineLevel="0" collapsed="false">
      <c r="A125" s="457"/>
      <c r="B125" s="458"/>
      <c r="C125" s="468" t="n">
        <v>10</v>
      </c>
      <c r="D125" s="470"/>
      <c r="E125" s="466"/>
      <c r="F125" s="471" t="n">
        <f aca="false">VLOOKUP(F$7,'(Energiepreise)'!$B$10:$BB$24,4+$C124+'1. Anleitung'!$B$15-'(Energiepreise)'!$E$9,0)*F$27/100</f>
        <v>0</v>
      </c>
      <c r="G125" s="471" t="n">
        <f aca="false">VLOOKUP(G$7,'(Energiepreise)'!$B$10:$BB$24,4+$C124+'1. Anleitung'!$B$15-'(Energiepreise)'!$E$9,0)*G$27/100</f>
        <v>0</v>
      </c>
      <c r="H125" s="471" t="n">
        <f aca="false">VLOOKUP(H$7,'(Energiepreise)'!$B$10:$BB$24,4+$C124+'1. Anleitung'!$B$15-'(Energiepreise)'!$E$9,0)*H$27/100</f>
        <v>0</v>
      </c>
      <c r="I125" s="471" t="n">
        <f aca="false">VLOOKUP(I$7,'(Energiepreise)'!$B$10:$BB$24,4+$C124+'1. Anleitung'!$B$15-'(Energiepreise)'!$E$9,0)*I$27/100</f>
        <v>0</v>
      </c>
      <c r="J125" s="472"/>
      <c r="K125" s="473" t="n">
        <f aca="false">SUM(F125:I125)</f>
        <v>0</v>
      </c>
      <c r="L125" s="472"/>
      <c r="M125" s="472"/>
      <c r="N125" s="471" t="n">
        <f aca="false">VLOOKUP(N$7,'(Energiepreise)'!$B$10:$BB$24,4+$C124+'1. Anleitung'!$B$15-'(Energiepreise)'!$E$9,0)*N$27/100</f>
        <v>0</v>
      </c>
      <c r="O125" s="471" t="n">
        <f aca="false">VLOOKUP(O$7,'(Energiepreise)'!$B$10:$BB$24,4+$C124+'1. Anleitung'!$B$15-'(Energiepreise)'!$E$9,0)*O$27/100</f>
        <v>0</v>
      </c>
      <c r="P125" s="471" t="n">
        <f aca="false">VLOOKUP(P$7,'(Energiepreise)'!$B$10:$BB$24,4+$C124+'1. Anleitung'!$B$15-'(Energiepreise)'!$E$9,0)*P$27/100</f>
        <v>0</v>
      </c>
      <c r="Q125" s="471" t="n">
        <f aca="false">VLOOKUP(Q$7,'(Energiepreise)'!$B$10:$BB$24,4+$C124+'1. Anleitung'!$B$15-'(Energiepreise)'!$E$9,0)*Q$27/100</f>
        <v>0</v>
      </c>
      <c r="R125" s="472"/>
      <c r="S125" s="474" t="n">
        <f aca="false">SUM(N125:Q125)</f>
        <v>0</v>
      </c>
      <c r="T125" s="472"/>
      <c r="U125" s="470"/>
      <c r="V125" s="466"/>
      <c r="W125" s="471" t="n">
        <f aca="false">VLOOKUP(W$7,'(Energiepreise)'!$B$10:$BB$24,4+$C124+'1. Anleitung'!$B$15-'(Energiepreise)'!$E$9,0)*W$27/100</f>
        <v>0</v>
      </c>
      <c r="X125" s="471" t="n">
        <f aca="false">VLOOKUP(X$7,'(Energiepreise)'!$B$10:$BB$24,4+$C124+'1. Anleitung'!$B$15-'(Energiepreise)'!$E$9,0)*X$27/100</f>
        <v>0</v>
      </c>
      <c r="Y125" s="471" t="n">
        <f aca="false">VLOOKUP(Y$7,'(Energiepreise)'!$B$10:$BB$24,4+$C124+'1. Anleitung'!$B$15-'(Energiepreise)'!$E$9,0)*Y$27/100</f>
        <v>0</v>
      </c>
      <c r="Z125" s="471" t="n">
        <f aca="false">VLOOKUP(Z$7,'(Energiepreise)'!$B$10:$BB$24,4+$C124+'1. Anleitung'!$B$15-'(Energiepreise)'!$E$9,0)*Z$27/100</f>
        <v>0</v>
      </c>
      <c r="AA125" s="472"/>
      <c r="AB125" s="473" t="n">
        <f aca="false">SUM(W125:Z125)</f>
        <v>0</v>
      </c>
      <c r="AC125" s="472"/>
      <c r="AD125" s="472"/>
      <c r="AE125" s="471" t="n">
        <f aca="false">VLOOKUP(AE$7,'(Energiepreise)'!$B$10:$BB$24,4+$C124+'1. Anleitung'!$B$15-'(Energiepreise)'!$E$9,0)*AE$27/100</f>
        <v>0</v>
      </c>
      <c r="AF125" s="471" t="n">
        <f aca="false">VLOOKUP(AF$7,'(Energiepreise)'!$B$10:$BB$24,4+$C124+'1. Anleitung'!$B$15-'(Energiepreise)'!$E$9,0)*AF$27/100</f>
        <v>0</v>
      </c>
      <c r="AG125" s="471" t="n">
        <f aca="false">VLOOKUP(AG$7,'(Energiepreise)'!$B$10:$BB$24,4+$C124+'1. Anleitung'!$B$15-'(Energiepreise)'!$E$9,0)*AG$27/100</f>
        <v>0</v>
      </c>
      <c r="AH125" s="471" t="n">
        <f aca="false">VLOOKUP(AH$7,'(Energiepreise)'!$B$10:$BB$24,4+$C124+'1. Anleitung'!$B$15-'(Energiepreise)'!$E$9,0)*AH$27/100</f>
        <v>0</v>
      </c>
      <c r="AI125" s="472"/>
      <c r="AJ125" s="474" t="n">
        <f aca="false">SUM(AE125:AH125)</f>
        <v>0</v>
      </c>
      <c r="AK125" s="472"/>
      <c r="AL125" s="472"/>
      <c r="AM125" s="472"/>
      <c r="AN125" s="472"/>
      <c r="AO125" s="472"/>
      <c r="AP125" s="472"/>
      <c r="AQ125" s="472"/>
      <c r="AR125" s="472"/>
      <c r="AS125" s="472"/>
      <c r="AT125" s="472"/>
      <c r="AU125" s="473" t="n">
        <f aca="false">VLOOKUP(AU$7,'(Energiepreise)'!$B$10:$BB$24,4+$C124+'1. Anleitung'!$B$15-'(Energiepreise)'!$E$9,0)*AU$27/100</f>
        <v>0</v>
      </c>
      <c r="AV125" s="473" t="n">
        <f aca="false">VLOOKUP(AV$7,'(Energiepreise)'!$B$10:$BB$24,4+$C124+'1. Anleitung'!$B$15-'(Energiepreise)'!$E$9,0)*AV$27/100</f>
        <v>0</v>
      </c>
      <c r="AW125" s="473" t="n">
        <f aca="false">VLOOKUP(AW$7,'(Energiepreise)'!$B$10:$BB$24,4+$C124+'1. Anleitung'!$B$15-'(Energiepreise)'!$E$9,0)*AW$27/100</f>
        <v>0</v>
      </c>
      <c r="AX125" s="473" t="n">
        <f aca="false">VLOOKUP(AX$7,'(Energiepreise)'!$B$10:$BB$24,4+$C124+'1. Anleitung'!$B$15-'(Energiepreise)'!$E$9,0)*AX$27/100</f>
        <v>0</v>
      </c>
      <c r="AY125" s="473" t="n">
        <f aca="false">VLOOKUP(AY$7,'(Energiepreise)'!$B$10:$BB$24,4+$C124+'1. Anleitung'!$B$15-'(Energiepreise)'!$E$9,0)*AY$27/100</f>
        <v>0</v>
      </c>
      <c r="AZ125" s="472"/>
      <c r="BA125" s="472"/>
      <c r="BB125" s="473" t="e">
        <f aca="false">VLOOKUP(BB$7,'(Energiepreise)'!$B$10:$BB$24,4+$C124+'1. Anleitung'!$B$15-'(Energiepreise)'!$E$9,0)*BB$27/100</f>
        <v>#N/A</v>
      </c>
      <c r="BC125" s="473" t="e">
        <f aca="false">VLOOKUP(BC$7,'(Energiepreise)'!$B$10:$BB$24,4+$C124+'1. Anleitung'!$B$15-'(Energiepreise)'!$E$9,0)*BC$27/100</f>
        <v>#N/A</v>
      </c>
      <c r="AMG125" s="467"/>
      <c r="AMH125" s="467"/>
      <c r="AMI125" s="467"/>
      <c r="AMJ125" s="467"/>
    </row>
    <row r="126" s="376" customFormat="true" ht="15" hidden="false" customHeight="false" outlineLevel="0" collapsed="false">
      <c r="A126" s="457"/>
      <c r="B126" s="458"/>
      <c r="C126" s="468" t="n">
        <v>11</v>
      </c>
      <c r="D126" s="470"/>
      <c r="E126" s="466"/>
      <c r="F126" s="471" t="n">
        <f aca="false">VLOOKUP(F$7,'(Energiepreise)'!$B$10:$BB$24,4+$C125+'1. Anleitung'!$B$15-'(Energiepreise)'!$E$9,0)*F$27/100</f>
        <v>0</v>
      </c>
      <c r="G126" s="471" t="n">
        <f aca="false">VLOOKUP(G$7,'(Energiepreise)'!$B$10:$BB$24,4+$C125+'1. Anleitung'!$B$15-'(Energiepreise)'!$E$9,0)*G$27/100</f>
        <v>0</v>
      </c>
      <c r="H126" s="471" t="n">
        <f aca="false">VLOOKUP(H$7,'(Energiepreise)'!$B$10:$BB$24,4+$C125+'1. Anleitung'!$B$15-'(Energiepreise)'!$E$9,0)*H$27/100</f>
        <v>0</v>
      </c>
      <c r="I126" s="471" t="n">
        <f aca="false">VLOOKUP(I$7,'(Energiepreise)'!$B$10:$BB$24,4+$C125+'1. Anleitung'!$B$15-'(Energiepreise)'!$E$9,0)*I$27/100</f>
        <v>0</v>
      </c>
      <c r="J126" s="472"/>
      <c r="K126" s="473" t="n">
        <f aca="false">SUM(F126:I126)</f>
        <v>0</v>
      </c>
      <c r="L126" s="472"/>
      <c r="M126" s="472"/>
      <c r="N126" s="471" t="n">
        <f aca="false">VLOOKUP(N$7,'(Energiepreise)'!$B$10:$BB$24,4+$C125+'1. Anleitung'!$B$15-'(Energiepreise)'!$E$9,0)*N$27/100</f>
        <v>0</v>
      </c>
      <c r="O126" s="471" t="n">
        <f aca="false">VLOOKUP(O$7,'(Energiepreise)'!$B$10:$BB$24,4+$C125+'1. Anleitung'!$B$15-'(Energiepreise)'!$E$9,0)*O$27/100</f>
        <v>0</v>
      </c>
      <c r="P126" s="471" t="n">
        <f aca="false">VLOOKUP(P$7,'(Energiepreise)'!$B$10:$BB$24,4+$C125+'1. Anleitung'!$B$15-'(Energiepreise)'!$E$9,0)*P$27/100</f>
        <v>0</v>
      </c>
      <c r="Q126" s="471" t="n">
        <f aca="false">VLOOKUP(Q$7,'(Energiepreise)'!$B$10:$BB$24,4+$C125+'1. Anleitung'!$B$15-'(Energiepreise)'!$E$9,0)*Q$27/100</f>
        <v>0</v>
      </c>
      <c r="R126" s="472"/>
      <c r="S126" s="474" t="n">
        <f aca="false">SUM(N126:Q126)</f>
        <v>0</v>
      </c>
      <c r="T126" s="472"/>
      <c r="U126" s="470"/>
      <c r="V126" s="466"/>
      <c r="W126" s="471" t="n">
        <f aca="false">VLOOKUP(W$7,'(Energiepreise)'!$B$10:$BB$24,4+$C125+'1. Anleitung'!$B$15-'(Energiepreise)'!$E$9,0)*W$27/100</f>
        <v>0</v>
      </c>
      <c r="X126" s="471" t="n">
        <f aca="false">VLOOKUP(X$7,'(Energiepreise)'!$B$10:$BB$24,4+$C125+'1. Anleitung'!$B$15-'(Energiepreise)'!$E$9,0)*X$27/100</f>
        <v>0</v>
      </c>
      <c r="Y126" s="471" t="n">
        <f aca="false">VLOOKUP(Y$7,'(Energiepreise)'!$B$10:$BB$24,4+$C125+'1. Anleitung'!$B$15-'(Energiepreise)'!$E$9,0)*Y$27/100</f>
        <v>0</v>
      </c>
      <c r="Z126" s="471" t="n">
        <f aca="false">VLOOKUP(Z$7,'(Energiepreise)'!$B$10:$BB$24,4+$C125+'1. Anleitung'!$B$15-'(Energiepreise)'!$E$9,0)*Z$27/100</f>
        <v>0</v>
      </c>
      <c r="AA126" s="472"/>
      <c r="AB126" s="473" t="n">
        <f aca="false">SUM(W126:Z126)</f>
        <v>0</v>
      </c>
      <c r="AC126" s="472"/>
      <c r="AD126" s="472"/>
      <c r="AE126" s="471" t="n">
        <f aca="false">VLOOKUP(AE$7,'(Energiepreise)'!$B$10:$BB$24,4+$C125+'1. Anleitung'!$B$15-'(Energiepreise)'!$E$9,0)*AE$27/100</f>
        <v>0</v>
      </c>
      <c r="AF126" s="471" t="n">
        <f aca="false">VLOOKUP(AF$7,'(Energiepreise)'!$B$10:$BB$24,4+$C125+'1. Anleitung'!$B$15-'(Energiepreise)'!$E$9,0)*AF$27/100</f>
        <v>0</v>
      </c>
      <c r="AG126" s="471" t="n">
        <f aca="false">VLOOKUP(AG$7,'(Energiepreise)'!$B$10:$BB$24,4+$C125+'1. Anleitung'!$B$15-'(Energiepreise)'!$E$9,0)*AG$27/100</f>
        <v>0</v>
      </c>
      <c r="AH126" s="471" t="n">
        <f aca="false">VLOOKUP(AH$7,'(Energiepreise)'!$B$10:$BB$24,4+$C125+'1. Anleitung'!$B$15-'(Energiepreise)'!$E$9,0)*AH$27/100</f>
        <v>0</v>
      </c>
      <c r="AI126" s="472"/>
      <c r="AJ126" s="474" t="n">
        <f aca="false">SUM(AE126:AH126)</f>
        <v>0</v>
      </c>
      <c r="AK126" s="472"/>
      <c r="AL126" s="472"/>
      <c r="AM126" s="472"/>
      <c r="AN126" s="472"/>
      <c r="AO126" s="472"/>
      <c r="AP126" s="472"/>
      <c r="AQ126" s="472"/>
      <c r="AR126" s="472"/>
      <c r="AS126" s="472"/>
      <c r="AT126" s="472"/>
      <c r="AU126" s="473" t="n">
        <f aca="false">VLOOKUP(AU$7,'(Energiepreise)'!$B$10:$BB$24,4+$C125+'1. Anleitung'!$B$15-'(Energiepreise)'!$E$9,0)*AU$27/100</f>
        <v>0</v>
      </c>
      <c r="AV126" s="473" t="n">
        <f aca="false">VLOOKUP(AV$7,'(Energiepreise)'!$B$10:$BB$24,4+$C125+'1. Anleitung'!$B$15-'(Energiepreise)'!$E$9,0)*AV$27/100</f>
        <v>0</v>
      </c>
      <c r="AW126" s="473" t="n">
        <f aca="false">VLOOKUP(AW$7,'(Energiepreise)'!$B$10:$BB$24,4+$C125+'1. Anleitung'!$B$15-'(Energiepreise)'!$E$9,0)*AW$27/100</f>
        <v>0</v>
      </c>
      <c r="AX126" s="473" t="n">
        <f aca="false">VLOOKUP(AX$7,'(Energiepreise)'!$B$10:$BB$24,4+$C125+'1. Anleitung'!$B$15-'(Energiepreise)'!$E$9,0)*AX$27/100</f>
        <v>0</v>
      </c>
      <c r="AY126" s="473" t="n">
        <f aca="false">VLOOKUP(AY$7,'(Energiepreise)'!$B$10:$BB$24,4+$C125+'1. Anleitung'!$B$15-'(Energiepreise)'!$E$9,0)*AY$27/100</f>
        <v>0</v>
      </c>
      <c r="AZ126" s="472"/>
      <c r="BA126" s="472"/>
      <c r="BB126" s="473" t="e">
        <f aca="false">VLOOKUP(BB$7,'(Energiepreise)'!$B$10:$BB$24,4+$C125+'1. Anleitung'!$B$15-'(Energiepreise)'!$E$9,0)*BB$27/100</f>
        <v>#N/A</v>
      </c>
      <c r="BC126" s="473" t="e">
        <f aca="false">VLOOKUP(BC$7,'(Energiepreise)'!$B$10:$BB$24,4+$C125+'1. Anleitung'!$B$15-'(Energiepreise)'!$E$9,0)*BC$27/100</f>
        <v>#N/A</v>
      </c>
      <c r="AMG126" s="467"/>
      <c r="AMH126" s="467"/>
      <c r="AMI126" s="467"/>
      <c r="AMJ126" s="467"/>
    </row>
    <row r="127" s="376" customFormat="true" ht="15" hidden="false" customHeight="false" outlineLevel="0" collapsed="false">
      <c r="A127" s="457"/>
      <c r="B127" s="458"/>
      <c r="C127" s="468" t="n">
        <v>12</v>
      </c>
      <c r="D127" s="470"/>
      <c r="E127" s="466"/>
      <c r="F127" s="471" t="n">
        <f aca="false">VLOOKUP(F$7,'(Energiepreise)'!$B$10:$BB$24,4+$C126+'1. Anleitung'!$B$15-'(Energiepreise)'!$E$9,0)*F$27/100</f>
        <v>0</v>
      </c>
      <c r="G127" s="471" t="n">
        <f aca="false">VLOOKUP(G$7,'(Energiepreise)'!$B$10:$BB$24,4+$C126+'1. Anleitung'!$B$15-'(Energiepreise)'!$E$9,0)*G$27/100</f>
        <v>0</v>
      </c>
      <c r="H127" s="471" t="n">
        <f aca="false">VLOOKUP(H$7,'(Energiepreise)'!$B$10:$BB$24,4+$C126+'1. Anleitung'!$B$15-'(Energiepreise)'!$E$9,0)*H$27/100</f>
        <v>0</v>
      </c>
      <c r="I127" s="471" t="n">
        <f aca="false">VLOOKUP(I$7,'(Energiepreise)'!$B$10:$BB$24,4+$C126+'1. Anleitung'!$B$15-'(Energiepreise)'!$E$9,0)*I$27/100</f>
        <v>0</v>
      </c>
      <c r="J127" s="472"/>
      <c r="K127" s="473" t="n">
        <f aca="false">SUM(F127:I127)</f>
        <v>0</v>
      </c>
      <c r="L127" s="472"/>
      <c r="M127" s="472"/>
      <c r="N127" s="471" t="n">
        <f aca="false">VLOOKUP(N$7,'(Energiepreise)'!$B$10:$BB$24,4+$C126+'1. Anleitung'!$B$15-'(Energiepreise)'!$E$9,0)*N$27/100</f>
        <v>0</v>
      </c>
      <c r="O127" s="471" t="n">
        <f aca="false">VLOOKUP(O$7,'(Energiepreise)'!$B$10:$BB$24,4+$C126+'1. Anleitung'!$B$15-'(Energiepreise)'!$E$9,0)*O$27/100</f>
        <v>0</v>
      </c>
      <c r="P127" s="471" t="n">
        <f aca="false">VLOOKUP(P$7,'(Energiepreise)'!$B$10:$BB$24,4+$C126+'1. Anleitung'!$B$15-'(Energiepreise)'!$E$9,0)*P$27/100</f>
        <v>0</v>
      </c>
      <c r="Q127" s="471" t="n">
        <f aca="false">VLOOKUP(Q$7,'(Energiepreise)'!$B$10:$BB$24,4+$C126+'1. Anleitung'!$B$15-'(Energiepreise)'!$E$9,0)*Q$27/100</f>
        <v>0</v>
      </c>
      <c r="R127" s="472"/>
      <c r="S127" s="474" t="n">
        <f aca="false">SUM(N127:Q127)</f>
        <v>0</v>
      </c>
      <c r="T127" s="472"/>
      <c r="U127" s="470"/>
      <c r="V127" s="466"/>
      <c r="W127" s="471" t="n">
        <f aca="false">VLOOKUP(W$7,'(Energiepreise)'!$B$10:$BB$24,4+$C126+'1. Anleitung'!$B$15-'(Energiepreise)'!$E$9,0)*W$27/100</f>
        <v>0</v>
      </c>
      <c r="X127" s="471" t="n">
        <f aca="false">VLOOKUP(X$7,'(Energiepreise)'!$B$10:$BB$24,4+$C126+'1. Anleitung'!$B$15-'(Energiepreise)'!$E$9,0)*X$27/100</f>
        <v>0</v>
      </c>
      <c r="Y127" s="471" t="n">
        <f aca="false">VLOOKUP(Y$7,'(Energiepreise)'!$B$10:$BB$24,4+$C126+'1. Anleitung'!$B$15-'(Energiepreise)'!$E$9,0)*Y$27/100</f>
        <v>0</v>
      </c>
      <c r="Z127" s="471" t="n">
        <f aca="false">VLOOKUP(Z$7,'(Energiepreise)'!$B$10:$BB$24,4+$C126+'1. Anleitung'!$B$15-'(Energiepreise)'!$E$9,0)*Z$27/100</f>
        <v>0</v>
      </c>
      <c r="AA127" s="472"/>
      <c r="AB127" s="473" t="n">
        <f aca="false">SUM(W127:Z127)</f>
        <v>0</v>
      </c>
      <c r="AC127" s="472"/>
      <c r="AD127" s="472"/>
      <c r="AE127" s="471" t="n">
        <f aca="false">VLOOKUP(AE$7,'(Energiepreise)'!$B$10:$BB$24,4+$C126+'1. Anleitung'!$B$15-'(Energiepreise)'!$E$9,0)*AE$27/100</f>
        <v>0</v>
      </c>
      <c r="AF127" s="471" t="n">
        <f aca="false">VLOOKUP(AF$7,'(Energiepreise)'!$B$10:$BB$24,4+$C126+'1. Anleitung'!$B$15-'(Energiepreise)'!$E$9,0)*AF$27/100</f>
        <v>0</v>
      </c>
      <c r="AG127" s="471" t="n">
        <f aca="false">VLOOKUP(AG$7,'(Energiepreise)'!$B$10:$BB$24,4+$C126+'1. Anleitung'!$B$15-'(Energiepreise)'!$E$9,0)*AG$27/100</f>
        <v>0</v>
      </c>
      <c r="AH127" s="471" t="n">
        <f aca="false">VLOOKUP(AH$7,'(Energiepreise)'!$B$10:$BB$24,4+$C126+'1. Anleitung'!$B$15-'(Energiepreise)'!$E$9,0)*AH$27/100</f>
        <v>0</v>
      </c>
      <c r="AI127" s="472"/>
      <c r="AJ127" s="474" t="n">
        <f aca="false">SUM(AE127:AH127)</f>
        <v>0</v>
      </c>
      <c r="AK127" s="472"/>
      <c r="AL127" s="472"/>
      <c r="AM127" s="472"/>
      <c r="AN127" s="472"/>
      <c r="AO127" s="472"/>
      <c r="AP127" s="472"/>
      <c r="AQ127" s="472"/>
      <c r="AR127" s="472"/>
      <c r="AS127" s="472"/>
      <c r="AT127" s="472"/>
      <c r="AU127" s="473" t="n">
        <f aca="false">VLOOKUP(AU$7,'(Energiepreise)'!$B$10:$BB$24,4+$C126+'1. Anleitung'!$B$15-'(Energiepreise)'!$E$9,0)*AU$27/100</f>
        <v>0</v>
      </c>
      <c r="AV127" s="473" t="n">
        <f aca="false">VLOOKUP(AV$7,'(Energiepreise)'!$B$10:$BB$24,4+$C126+'1. Anleitung'!$B$15-'(Energiepreise)'!$E$9,0)*AV$27/100</f>
        <v>0</v>
      </c>
      <c r="AW127" s="473" t="n">
        <f aca="false">VLOOKUP(AW$7,'(Energiepreise)'!$B$10:$BB$24,4+$C126+'1. Anleitung'!$B$15-'(Energiepreise)'!$E$9,0)*AW$27/100</f>
        <v>0</v>
      </c>
      <c r="AX127" s="473" t="n">
        <f aca="false">VLOOKUP(AX$7,'(Energiepreise)'!$B$10:$BB$24,4+$C126+'1. Anleitung'!$B$15-'(Energiepreise)'!$E$9,0)*AX$27/100</f>
        <v>0</v>
      </c>
      <c r="AY127" s="473" t="n">
        <f aca="false">VLOOKUP(AY$7,'(Energiepreise)'!$B$10:$BB$24,4+$C126+'1. Anleitung'!$B$15-'(Energiepreise)'!$E$9,0)*AY$27/100</f>
        <v>0</v>
      </c>
      <c r="AZ127" s="472"/>
      <c r="BA127" s="472"/>
      <c r="BB127" s="473" t="e">
        <f aca="false">VLOOKUP(BB$7,'(Energiepreise)'!$B$10:$BB$24,4+$C126+'1. Anleitung'!$B$15-'(Energiepreise)'!$E$9,0)*BB$27/100</f>
        <v>#N/A</v>
      </c>
      <c r="BC127" s="473" t="e">
        <f aca="false">VLOOKUP(BC$7,'(Energiepreise)'!$B$10:$BB$24,4+$C126+'1. Anleitung'!$B$15-'(Energiepreise)'!$E$9,0)*BC$27/100</f>
        <v>#N/A</v>
      </c>
      <c r="AMG127" s="467"/>
      <c r="AMH127" s="467"/>
      <c r="AMI127" s="467"/>
      <c r="AMJ127" s="467"/>
    </row>
    <row r="128" s="376" customFormat="true" ht="15" hidden="false" customHeight="false" outlineLevel="0" collapsed="false">
      <c r="A128" s="457"/>
      <c r="B128" s="458"/>
      <c r="C128" s="468" t="n">
        <v>13</v>
      </c>
      <c r="D128" s="470"/>
      <c r="E128" s="466"/>
      <c r="F128" s="471" t="n">
        <f aca="false">VLOOKUP(F$7,'(Energiepreise)'!$B$10:$BB$24,4+$C127+'1. Anleitung'!$B$15-'(Energiepreise)'!$E$9,0)*F$27/100</f>
        <v>0</v>
      </c>
      <c r="G128" s="471" t="n">
        <f aca="false">VLOOKUP(G$7,'(Energiepreise)'!$B$10:$BB$24,4+$C127+'1. Anleitung'!$B$15-'(Energiepreise)'!$E$9,0)*G$27/100</f>
        <v>0</v>
      </c>
      <c r="H128" s="471" t="n">
        <f aca="false">VLOOKUP(H$7,'(Energiepreise)'!$B$10:$BB$24,4+$C127+'1. Anleitung'!$B$15-'(Energiepreise)'!$E$9,0)*H$27/100</f>
        <v>0</v>
      </c>
      <c r="I128" s="471" t="n">
        <f aca="false">VLOOKUP(I$7,'(Energiepreise)'!$B$10:$BB$24,4+$C127+'1. Anleitung'!$B$15-'(Energiepreise)'!$E$9,0)*I$27/100</f>
        <v>0</v>
      </c>
      <c r="J128" s="472"/>
      <c r="K128" s="473" t="n">
        <f aca="false">SUM(F128:I128)</f>
        <v>0</v>
      </c>
      <c r="L128" s="472"/>
      <c r="M128" s="472"/>
      <c r="N128" s="471" t="n">
        <f aca="false">VLOOKUP(N$7,'(Energiepreise)'!$B$10:$BB$24,4+$C127+'1. Anleitung'!$B$15-'(Energiepreise)'!$E$9,0)*N$27/100</f>
        <v>0</v>
      </c>
      <c r="O128" s="471" t="n">
        <f aca="false">VLOOKUP(O$7,'(Energiepreise)'!$B$10:$BB$24,4+$C127+'1. Anleitung'!$B$15-'(Energiepreise)'!$E$9,0)*O$27/100</f>
        <v>0</v>
      </c>
      <c r="P128" s="471" t="n">
        <f aca="false">VLOOKUP(P$7,'(Energiepreise)'!$B$10:$BB$24,4+$C127+'1. Anleitung'!$B$15-'(Energiepreise)'!$E$9,0)*P$27/100</f>
        <v>0</v>
      </c>
      <c r="Q128" s="471" t="n">
        <f aca="false">VLOOKUP(Q$7,'(Energiepreise)'!$B$10:$BB$24,4+$C127+'1. Anleitung'!$B$15-'(Energiepreise)'!$E$9,0)*Q$27/100</f>
        <v>0</v>
      </c>
      <c r="R128" s="472"/>
      <c r="S128" s="474" t="n">
        <f aca="false">SUM(N128:Q128)</f>
        <v>0</v>
      </c>
      <c r="T128" s="472"/>
      <c r="U128" s="470"/>
      <c r="V128" s="466"/>
      <c r="W128" s="471" t="n">
        <f aca="false">VLOOKUP(W$7,'(Energiepreise)'!$B$10:$BB$24,4+$C127+'1. Anleitung'!$B$15-'(Energiepreise)'!$E$9,0)*W$27/100</f>
        <v>0</v>
      </c>
      <c r="X128" s="471" t="n">
        <f aca="false">VLOOKUP(X$7,'(Energiepreise)'!$B$10:$BB$24,4+$C127+'1. Anleitung'!$B$15-'(Energiepreise)'!$E$9,0)*X$27/100</f>
        <v>0</v>
      </c>
      <c r="Y128" s="471" t="n">
        <f aca="false">VLOOKUP(Y$7,'(Energiepreise)'!$B$10:$BB$24,4+$C127+'1. Anleitung'!$B$15-'(Energiepreise)'!$E$9,0)*Y$27/100</f>
        <v>0</v>
      </c>
      <c r="Z128" s="471" t="n">
        <f aca="false">VLOOKUP(Z$7,'(Energiepreise)'!$B$10:$BB$24,4+$C127+'1. Anleitung'!$B$15-'(Energiepreise)'!$E$9,0)*Z$27/100</f>
        <v>0</v>
      </c>
      <c r="AA128" s="472"/>
      <c r="AB128" s="473" t="n">
        <f aca="false">SUM(W128:Z128)</f>
        <v>0</v>
      </c>
      <c r="AC128" s="472"/>
      <c r="AD128" s="472"/>
      <c r="AE128" s="471" t="n">
        <f aca="false">VLOOKUP(AE$7,'(Energiepreise)'!$B$10:$BB$24,4+$C127+'1. Anleitung'!$B$15-'(Energiepreise)'!$E$9,0)*AE$27/100</f>
        <v>0</v>
      </c>
      <c r="AF128" s="471" t="n">
        <f aca="false">VLOOKUP(AF$7,'(Energiepreise)'!$B$10:$BB$24,4+$C127+'1. Anleitung'!$B$15-'(Energiepreise)'!$E$9,0)*AF$27/100</f>
        <v>0</v>
      </c>
      <c r="AG128" s="471" t="n">
        <f aca="false">VLOOKUP(AG$7,'(Energiepreise)'!$B$10:$BB$24,4+$C127+'1. Anleitung'!$B$15-'(Energiepreise)'!$E$9,0)*AG$27/100</f>
        <v>0</v>
      </c>
      <c r="AH128" s="471" t="n">
        <f aca="false">VLOOKUP(AH$7,'(Energiepreise)'!$B$10:$BB$24,4+$C127+'1. Anleitung'!$B$15-'(Energiepreise)'!$E$9,0)*AH$27/100</f>
        <v>0</v>
      </c>
      <c r="AI128" s="472"/>
      <c r="AJ128" s="474" t="n">
        <f aca="false">SUM(AE128:AH128)</f>
        <v>0</v>
      </c>
      <c r="AK128" s="472"/>
      <c r="AL128" s="472"/>
      <c r="AM128" s="472"/>
      <c r="AN128" s="472"/>
      <c r="AO128" s="472"/>
      <c r="AP128" s="472"/>
      <c r="AQ128" s="472"/>
      <c r="AR128" s="472"/>
      <c r="AS128" s="472"/>
      <c r="AT128" s="472"/>
      <c r="AU128" s="473" t="n">
        <f aca="false">VLOOKUP(AU$7,'(Energiepreise)'!$B$10:$BB$24,4+$C127+'1. Anleitung'!$B$15-'(Energiepreise)'!$E$9,0)*AU$27/100</f>
        <v>0</v>
      </c>
      <c r="AV128" s="473" t="n">
        <f aca="false">VLOOKUP(AV$7,'(Energiepreise)'!$B$10:$BB$24,4+$C127+'1. Anleitung'!$B$15-'(Energiepreise)'!$E$9,0)*AV$27/100</f>
        <v>0</v>
      </c>
      <c r="AW128" s="473" t="n">
        <f aca="false">VLOOKUP(AW$7,'(Energiepreise)'!$B$10:$BB$24,4+$C127+'1. Anleitung'!$B$15-'(Energiepreise)'!$E$9,0)*AW$27/100</f>
        <v>0</v>
      </c>
      <c r="AX128" s="473" t="n">
        <f aca="false">VLOOKUP(AX$7,'(Energiepreise)'!$B$10:$BB$24,4+$C127+'1. Anleitung'!$B$15-'(Energiepreise)'!$E$9,0)*AX$27/100</f>
        <v>0</v>
      </c>
      <c r="AY128" s="473" t="n">
        <f aca="false">VLOOKUP(AY$7,'(Energiepreise)'!$B$10:$BB$24,4+$C127+'1. Anleitung'!$B$15-'(Energiepreise)'!$E$9,0)*AY$27/100</f>
        <v>0</v>
      </c>
      <c r="AZ128" s="472"/>
      <c r="BA128" s="472"/>
      <c r="BB128" s="473" t="e">
        <f aca="false">VLOOKUP(BB$7,'(Energiepreise)'!$B$10:$BB$24,4+$C127+'1. Anleitung'!$B$15-'(Energiepreise)'!$E$9,0)*BB$27/100</f>
        <v>#N/A</v>
      </c>
      <c r="BC128" s="473" t="e">
        <f aca="false">VLOOKUP(BC$7,'(Energiepreise)'!$B$10:$BB$24,4+$C127+'1. Anleitung'!$B$15-'(Energiepreise)'!$E$9,0)*BC$27/100</f>
        <v>#N/A</v>
      </c>
      <c r="AMG128" s="467"/>
      <c r="AMH128" s="467"/>
      <c r="AMI128" s="467"/>
      <c r="AMJ128" s="467"/>
    </row>
    <row r="129" s="376" customFormat="true" ht="15" hidden="false" customHeight="false" outlineLevel="0" collapsed="false">
      <c r="A129" s="457"/>
      <c r="B129" s="458"/>
      <c r="C129" s="468" t="n">
        <v>14</v>
      </c>
      <c r="D129" s="470"/>
      <c r="E129" s="466"/>
      <c r="F129" s="471" t="n">
        <f aca="false">VLOOKUP(F$7,'(Energiepreise)'!$B$10:$BB$24,4+$C128+'1. Anleitung'!$B$15-'(Energiepreise)'!$E$9,0)*F$27/100</f>
        <v>0</v>
      </c>
      <c r="G129" s="471" t="n">
        <f aca="false">VLOOKUP(G$7,'(Energiepreise)'!$B$10:$BB$24,4+$C128+'1. Anleitung'!$B$15-'(Energiepreise)'!$E$9,0)*G$27/100</f>
        <v>0</v>
      </c>
      <c r="H129" s="471" t="n">
        <f aca="false">VLOOKUP(H$7,'(Energiepreise)'!$B$10:$BB$24,4+$C128+'1. Anleitung'!$B$15-'(Energiepreise)'!$E$9,0)*H$27/100</f>
        <v>0</v>
      </c>
      <c r="I129" s="471" t="n">
        <f aca="false">VLOOKUP(I$7,'(Energiepreise)'!$B$10:$BB$24,4+$C128+'1. Anleitung'!$B$15-'(Energiepreise)'!$E$9,0)*I$27/100</f>
        <v>0</v>
      </c>
      <c r="J129" s="472"/>
      <c r="K129" s="473" t="n">
        <f aca="false">SUM(F129:I129)</f>
        <v>0</v>
      </c>
      <c r="L129" s="472"/>
      <c r="M129" s="472"/>
      <c r="N129" s="471" t="n">
        <f aca="false">VLOOKUP(N$7,'(Energiepreise)'!$B$10:$BB$24,4+$C128+'1. Anleitung'!$B$15-'(Energiepreise)'!$E$9,0)*N$27/100</f>
        <v>0</v>
      </c>
      <c r="O129" s="471" t="n">
        <f aca="false">VLOOKUP(O$7,'(Energiepreise)'!$B$10:$BB$24,4+$C128+'1. Anleitung'!$B$15-'(Energiepreise)'!$E$9,0)*O$27/100</f>
        <v>0</v>
      </c>
      <c r="P129" s="471" t="n">
        <f aca="false">VLOOKUP(P$7,'(Energiepreise)'!$B$10:$BB$24,4+$C128+'1. Anleitung'!$B$15-'(Energiepreise)'!$E$9,0)*P$27/100</f>
        <v>0</v>
      </c>
      <c r="Q129" s="471" t="n">
        <f aca="false">VLOOKUP(Q$7,'(Energiepreise)'!$B$10:$BB$24,4+$C128+'1. Anleitung'!$B$15-'(Energiepreise)'!$E$9,0)*Q$27/100</f>
        <v>0</v>
      </c>
      <c r="R129" s="472"/>
      <c r="S129" s="474" t="n">
        <f aca="false">SUM(N129:Q129)</f>
        <v>0</v>
      </c>
      <c r="T129" s="472"/>
      <c r="U129" s="470"/>
      <c r="V129" s="466"/>
      <c r="W129" s="471" t="n">
        <f aca="false">VLOOKUP(W$7,'(Energiepreise)'!$B$10:$BB$24,4+$C128+'1. Anleitung'!$B$15-'(Energiepreise)'!$E$9,0)*W$27/100</f>
        <v>0</v>
      </c>
      <c r="X129" s="471" t="n">
        <f aca="false">VLOOKUP(X$7,'(Energiepreise)'!$B$10:$BB$24,4+$C128+'1. Anleitung'!$B$15-'(Energiepreise)'!$E$9,0)*X$27/100</f>
        <v>0</v>
      </c>
      <c r="Y129" s="471" t="n">
        <f aca="false">VLOOKUP(Y$7,'(Energiepreise)'!$B$10:$BB$24,4+$C128+'1. Anleitung'!$B$15-'(Energiepreise)'!$E$9,0)*Y$27/100</f>
        <v>0</v>
      </c>
      <c r="Z129" s="471" t="n">
        <f aca="false">VLOOKUP(Z$7,'(Energiepreise)'!$B$10:$BB$24,4+$C128+'1. Anleitung'!$B$15-'(Energiepreise)'!$E$9,0)*Z$27/100</f>
        <v>0</v>
      </c>
      <c r="AA129" s="472"/>
      <c r="AB129" s="473" t="n">
        <f aca="false">SUM(W129:Z129)</f>
        <v>0</v>
      </c>
      <c r="AC129" s="472"/>
      <c r="AD129" s="472"/>
      <c r="AE129" s="471" t="n">
        <f aca="false">VLOOKUP(AE$7,'(Energiepreise)'!$B$10:$BB$24,4+$C128+'1. Anleitung'!$B$15-'(Energiepreise)'!$E$9,0)*AE$27/100</f>
        <v>0</v>
      </c>
      <c r="AF129" s="471" t="n">
        <f aca="false">VLOOKUP(AF$7,'(Energiepreise)'!$B$10:$BB$24,4+$C128+'1. Anleitung'!$B$15-'(Energiepreise)'!$E$9,0)*AF$27/100</f>
        <v>0</v>
      </c>
      <c r="AG129" s="471" t="n">
        <f aca="false">VLOOKUP(AG$7,'(Energiepreise)'!$B$10:$BB$24,4+$C128+'1. Anleitung'!$B$15-'(Energiepreise)'!$E$9,0)*AG$27/100</f>
        <v>0</v>
      </c>
      <c r="AH129" s="471" t="n">
        <f aca="false">VLOOKUP(AH$7,'(Energiepreise)'!$B$10:$BB$24,4+$C128+'1. Anleitung'!$B$15-'(Energiepreise)'!$E$9,0)*AH$27/100</f>
        <v>0</v>
      </c>
      <c r="AI129" s="472"/>
      <c r="AJ129" s="474" t="n">
        <f aca="false">SUM(AE129:AH129)</f>
        <v>0</v>
      </c>
      <c r="AK129" s="472"/>
      <c r="AL129" s="472"/>
      <c r="AM129" s="472"/>
      <c r="AN129" s="472"/>
      <c r="AO129" s="472"/>
      <c r="AP129" s="472"/>
      <c r="AQ129" s="472"/>
      <c r="AR129" s="472"/>
      <c r="AS129" s="472"/>
      <c r="AT129" s="472"/>
      <c r="AU129" s="473" t="n">
        <f aca="false">VLOOKUP(AU$7,'(Energiepreise)'!$B$10:$BB$24,4+$C128+'1. Anleitung'!$B$15-'(Energiepreise)'!$E$9,0)*AU$27/100</f>
        <v>0</v>
      </c>
      <c r="AV129" s="473" t="n">
        <f aca="false">VLOOKUP(AV$7,'(Energiepreise)'!$B$10:$BB$24,4+$C128+'1. Anleitung'!$B$15-'(Energiepreise)'!$E$9,0)*AV$27/100</f>
        <v>0</v>
      </c>
      <c r="AW129" s="473" t="n">
        <f aca="false">VLOOKUP(AW$7,'(Energiepreise)'!$B$10:$BB$24,4+$C128+'1. Anleitung'!$B$15-'(Energiepreise)'!$E$9,0)*AW$27/100</f>
        <v>0</v>
      </c>
      <c r="AX129" s="473" t="n">
        <f aca="false">VLOOKUP(AX$7,'(Energiepreise)'!$B$10:$BB$24,4+$C128+'1. Anleitung'!$B$15-'(Energiepreise)'!$E$9,0)*AX$27/100</f>
        <v>0</v>
      </c>
      <c r="AY129" s="473" t="n">
        <f aca="false">VLOOKUP(AY$7,'(Energiepreise)'!$B$10:$BB$24,4+$C128+'1. Anleitung'!$B$15-'(Energiepreise)'!$E$9,0)*AY$27/100</f>
        <v>0</v>
      </c>
      <c r="AZ129" s="472"/>
      <c r="BA129" s="472"/>
      <c r="BB129" s="473" t="e">
        <f aca="false">VLOOKUP(BB$7,'(Energiepreise)'!$B$10:$BB$24,4+$C128+'1. Anleitung'!$B$15-'(Energiepreise)'!$E$9,0)*BB$27/100</f>
        <v>#N/A</v>
      </c>
      <c r="BC129" s="473" t="e">
        <f aca="false">VLOOKUP(BC$7,'(Energiepreise)'!$B$10:$BB$24,4+$C128+'1. Anleitung'!$B$15-'(Energiepreise)'!$E$9,0)*BC$27/100</f>
        <v>#N/A</v>
      </c>
      <c r="AMG129" s="467"/>
      <c r="AMH129" s="467"/>
      <c r="AMI129" s="467"/>
      <c r="AMJ129" s="467"/>
    </row>
    <row r="130" s="376" customFormat="true" ht="15" hidden="false" customHeight="false" outlineLevel="0" collapsed="false">
      <c r="A130" s="457"/>
      <c r="B130" s="458"/>
      <c r="C130" s="468" t="n">
        <v>15</v>
      </c>
      <c r="D130" s="470"/>
      <c r="E130" s="466"/>
      <c r="F130" s="471" t="n">
        <f aca="false">VLOOKUP(F$7,'(Energiepreise)'!$B$10:$BB$24,4+$C129+'1. Anleitung'!$B$15-'(Energiepreise)'!$E$9,0)*F$27/100</f>
        <v>0</v>
      </c>
      <c r="G130" s="471" t="n">
        <f aca="false">VLOOKUP(G$7,'(Energiepreise)'!$B$10:$BB$24,4+$C129+'1. Anleitung'!$B$15-'(Energiepreise)'!$E$9,0)*G$27/100</f>
        <v>0</v>
      </c>
      <c r="H130" s="471" t="n">
        <f aca="false">VLOOKUP(H$7,'(Energiepreise)'!$B$10:$BB$24,4+$C129+'1. Anleitung'!$B$15-'(Energiepreise)'!$E$9,0)*H$27/100</f>
        <v>0</v>
      </c>
      <c r="I130" s="471" t="n">
        <f aca="false">VLOOKUP(I$7,'(Energiepreise)'!$B$10:$BB$24,4+$C129+'1. Anleitung'!$B$15-'(Energiepreise)'!$E$9,0)*I$27/100</f>
        <v>0</v>
      </c>
      <c r="J130" s="472"/>
      <c r="K130" s="473" t="n">
        <f aca="false">SUM(F130:I130)</f>
        <v>0</v>
      </c>
      <c r="L130" s="472"/>
      <c r="M130" s="472"/>
      <c r="N130" s="471" t="n">
        <f aca="false">VLOOKUP(N$7,'(Energiepreise)'!$B$10:$BB$24,4+$C129+'1. Anleitung'!$B$15-'(Energiepreise)'!$E$9,0)*N$27/100</f>
        <v>0</v>
      </c>
      <c r="O130" s="471" t="n">
        <f aca="false">VLOOKUP(O$7,'(Energiepreise)'!$B$10:$BB$24,4+$C129+'1. Anleitung'!$B$15-'(Energiepreise)'!$E$9,0)*O$27/100</f>
        <v>0</v>
      </c>
      <c r="P130" s="471" t="n">
        <f aca="false">VLOOKUP(P$7,'(Energiepreise)'!$B$10:$BB$24,4+$C129+'1. Anleitung'!$B$15-'(Energiepreise)'!$E$9,0)*P$27/100</f>
        <v>0</v>
      </c>
      <c r="Q130" s="471" t="n">
        <f aca="false">VLOOKUP(Q$7,'(Energiepreise)'!$B$10:$BB$24,4+$C129+'1. Anleitung'!$B$15-'(Energiepreise)'!$E$9,0)*Q$27/100</f>
        <v>0</v>
      </c>
      <c r="R130" s="472"/>
      <c r="S130" s="474" t="n">
        <f aca="false">SUM(N130:Q130)</f>
        <v>0</v>
      </c>
      <c r="T130" s="472"/>
      <c r="U130" s="470"/>
      <c r="V130" s="466"/>
      <c r="W130" s="471" t="n">
        <f aca="false">VLOOKUP(W$7,'(Energiepreise)'!$B$10:$BB$24,4+$C129+'1. Anleitung'!$B$15-'(Energiepreise)'!$E$9,0)*W$27/100</f>
        <v>0</v>
      </c>
      <c r="X130" s="471" t="n">
        <f aca="false">VLOOKUP(X$7,'(Energiepreise)'!$B$10:$BB$24,4+$C129+'1. Anleitung'!$B$15-'(Energiepreise)'!$E$9,0)*X$27/100</f>
        <v>0</v>
      </c>
      <c r="Y130" s="471" t="n">
        <f aca="false">VLOOKUP(Y$7,'(Energiepreise)'!$B$10:$BB$24,4+$C129+'1. Anleitung'!$B$15-'(Energiepreise)'!$E$9,0)*Y$27/100</f>
        <v>0</v>
      </c>
      <c r="Z130" s="471" t="n">
        <f aca="false">VLOOKUP(Z$7,'(Energiepreise)'!$B$10:$BB$24,4+$C129+'1. Anleitung'!$B$15-'(Energiepreise)'!$E$9,0)*Z$27/100</f>
        <v>0</v>
      </c>
      <c r="AA130" s="472"/>
      <c r="AB130" s="473" t="n">
        <f aca="false">SUM(W130:Z130)</f>
        <v>0</v>
      </c>
      <c r="AC130" s="472"/>
      <c r="AD130" s="472"/>
      <c r="AE130" s="471" t="n">
        <f aca="false">VLOOKUP(AE$7,'(Energiepreise)'!$B$10:$BB$24,4+$C129+'1. Anleitung'!$B$15-'(Energiepreise)'!$E$9,0)*AE$27/100</f>
        <v>0</v>
      </c>
      <c r="AF130" s="471" t="n">
        <f aca="false">VLOOKUP(AF$7,'(Energiepreise)'!$B$10:$BB$24,4+$C129+'1. Anleitung'!$B$15-'(Energiepreise)'!$E$9,0)*AF$27/100</f>
        <v>0</v>
      </c>
      <c r="AG130" s="471" t="n">
        <f aca="false">VLOOKUP(AG$7,'(Energiepreise)'!$B$10:$BB$24,4+$C129+'1. Anleitung'!$B$15-'(Energiepreise)'!$E$9,0)*AG$27/100</f>
        <v>0</v>
      </c>
      <c r="AH130" s="471" t="n">
        <f aca="false">VLOOKUP(AH$7,'(Energiepreise)'!$B$10:$BB$24,4+$C129+'1. Anleitung'!$B$15-'(Energiepreise)'!$E$9,0)*AH$27/100</f>
        <v>0</v>
      </c>
      <c r="AI130" s="472"/>
      <c r="AJ130" s="474" t="n">
        <f aca="false">SUM(AE130:AH130)</f>
        <v>0</v>
      </c>
      <c r="AK130" s="472"/>
      <c r="AL130" s="472"/>
      <c r="AM130" s="472"/>
      <c r="AN130" s="472"/>
      <c r="AO130" s="472"/>
      <c r="AP130" s="472"/>
      <c r="AQ130" s="472"/>
      <c r="AR130" s="472"/>
      <c r="AS130" s="472"/>
      <c r="AT130" s="472"/>
      <c r="AU130" s="473" t="n">
        <f aca="false">VLOOKUP(AU$7,'(Energiepreise)'!$B$10:$BB$24,4+$C129+'1. Anleitung'!$B$15-'(Energiepreise)'!$E$9,0)*AU$27/100</f>
        <v>0</v>
      </c>
      <c r="AV130" s="473" t="n">
        <f aca="false">VLOOKUP(AV$7,'(Energiepreise)'!$B$10:$BB$24,4+$C129+'1. Anleitung'!$B$15-'(Energiepreise)'!$E$9,0)*AV$27/100</f>
        <v>0</v>
      </c>
      <c r="AW130" s="473" t="n">
        <f aca="false">VLOOKUP(AW$7,'(Energiepreise)'!$B$10:$BB$24,4+$C129+'1. Anleitung'!$B$15-'(Energiepreise)'!$E$9,0)*AW$27/100</f>
        <v>0</v>
      </c>
      <c r="AX130" s="473" t="n">
        <f aca="false">VLOOKUP(AX$7,'(Energiepreise)'!$B$10:$BB$24,4+$C129+'1. Anleitung'!$B$15-'(Energiepreise)'!$E$9,0)*AX$27/100</f>
        <v>0</v>
      </c>
      <c r="AY130" s="473" t="n">
        <f aca="false">VLOOKUP(AY$7,'(Energiepreise)'!$B$10:$BB$24,4+$C129+'1. Anleitung'!$B$15-'(Energiepreise)'!$E$9,0)*AY$27/100</f>
        <v>0</v>
      </c>
      <c r="AZ130" s="472"/>
      <c r="BA130" s="472"/>
      <c r="BB130" s="473" t="e">
        <f aca="false">VLOOKUP(BB$7,'(Energiepreise)'!$B$10:$BB$24,4+$C129+'1. Anleitung'!$B$15-'(Energiepreise)'!$E$9,0)*BB$27/100</f>
        <v>#N/A</v>
      </c>
      <c r="BC130" s="473" t="e">
        <f aca="false">VLOOKUP(BC$7,'(Energiepreise)'!$B$10:$BB$24,4+$C129+'1. Anleitung'!$B$15-'(Energiepreise)'!$E$9,0)*BC$27/100</f>
        <v>#N/A</v>
      </c>
      <c r="AMG130" s="467"/>
      <c r="AMH130" s="467"/>
      <c r="AMI130" s="467"/>
      <c r="AMJ130" s="467"/>
    </row>
    <row r="131" s="376" customFormat="true" ht="15" hidden="false" customHeight="false" outlineLevel="0" collapsed="false">
      <c r="A131" s="457"/>
      <c r="B131" s="458"/>
      <c r="C131" s="468" t="n">
        <v>16</v>
      </c>
      <c r="D131" s="470"/>
      <c r="E131" s="466"/>
      <c r="F131" s="471" t="n">
        <f aca="false">VLOOKUP(F$7,'(Energiepreise)'!$B$10:$BB$24,4+$C130+'1. Anleitung'!$B$15-'(Energiepreise)'!$E$9,0)*F$27/100</f>
        <v>0</v>
      </c>
      <c r="G131" s="471" t="n">
        <f aca="false">VLOOKUP(G$7,'(Energiepreise)'!$B$10:$BB$24,4+$C130+'1. Anleitung'!$B$15-'(Energiepreise)'!$E$9,0)*G$27/100</f>
        <v>0</v>
      </c>
      <c r="H131" s="471" t="n">
        <f aca="false">VLOOKUP(H$7,'(Energiepreise)'!$B$10:$BB$24,4+$C130+'1. Anleitung'!$B$15-'(Energiepreise)'!$E$9,0)*H$27/100</f>
        <v>0</v>
      </c>
      <c r="I131" s="471" t="n">
        <f aca="false">VLOOKUP(I$7,'(Energiepreise)'!$B$10:$BB$24,4+$C130+'1. Anleitung'!$B$15-'(Energiepreise)'!$E$9,0)*I$27/100</f>
        <v>0</v>
      </c>
      <c r="J131" s="472"/>
      <c r="K131" s="473" t="n">
        <f aca="false">SUM(F131:I131)</f>
        <v>0</v>
      </c>
      <c r="L131" s="472"/>
      <c r="M131" s="472"/>
      <c r="N131" s="471" t="n">
        <f aca="false">VLOOKUP(N$7,'(Energiepreise)'!$B$10:$BB$24,4+$C130+'1. Anleitung'!$B$15-'(Energiepreise)'!$E$9,0)*N$27/100</f>
        <v>0</v>
      </c>
      <c r="O131" s="471" t="n">
        <f aca="false">VLOOKUP(O$7,'(Energiepreise)'!$B$10:$BB$24,4+$C130+'1. Anleitung'!$B$15-'(Energiepreise)'!$E$9,0)*O$27/100</f>
        <v>0</v>
      </c>
      <c r="P131" s="471" t="n">
        <f aca="false">VLOOKUP(P$7,'(Energiepreise)'!$B$10:$BB$24,4+$C130+'1. Anleitung'!$B$15-'(Energiepreise)'!$E$9,0)*P$27/100</f>
        <v>0</v>
      </c>
      <c r="Q131" s="471" t="n">
        <f aca="false">VLOOKUP(Q$7,'(Energiepreise)'!$B$10:$BB$24,4+$C130+'1. Anleitung'!$B$15-'(Energiepreise)'!$E$9,0)*Q$27/100</f>
        <v>0</v>
      </c>
      <c r="R131" s="472"/>
      <c r="S131" s="474" t="n">
        <f aca="false">SUM(N131:Q131)</f>
        <v>0</v>
      </c>
      <c r="T131" s="472"/>
      <c r="U131" s="470"/>
      <c r="V131" s="466"/>
      <c r="W131" s="471" t="n">
        <f aca="false">VLOOKUP(W$7,'(Energiepreise)'!$B$10:$BB$24,4+$C130+'1. Anleitung'!$B$15-'(Energiepreise)'!$E$9,0)*W$27/100</f>
        <v>0</v>
      </c>
      <c r="X131" s="471" t="n">
        <f aca="false">VLOOKUP(X$7,'(Energiepreise)'!$B$10:$BB$24,4+$C130+'1. Anleitung'!$B$15-'(Energiepreise)'!$E$9,0)*X$27/100</f>
        <v>0</v>
      </c>
      <c r="Y131" s="471" t="n">
        <f aca="false">VLOOKUP(Y$7,'(Energiepreise)'!$B$10:$BB$24,4+$C130+'1. Anleitung'!$B$15-'(Energiepreise)'!$E$9,0)*Y$27/100</f>
        <v>0</v>
      </c>
      <c r="Z131" s="471" t="n">
        <f aca="false">VLOOKUP(Z$7,'(Energiepreise)'!$B$10:$BB$24,4+$C130+'1. Anleitung'!$B$15-'(Energiepreise)'!$E$9,0)*Z$27/100</f>
        <v>0</v>
      </c>
      <c r="AA131" s="472"/>
      <c r="AB131" s="473" t="n">
        <f aca="false">SUM(W131:Z131)</f>
        <v>0</v>
      </c>
      <c r="AC131" s="472"/>
      <c r="AD131" s="472"/>
      <c r="AE131" s="471" t="n">
        <f aca="false">VLOOKUP(AE$7,'(Energiepreise)'!$B$10:$BB$24,4+$C130+'1. Anleitung'!$B$15-'(Energiepreise)'!$E$9,0)*AE$27/100</f>
        <v>0</v>
      </c>
      <c r="AF131" s="471" t="n">
        <f aca="false">VLOOKUP(AF$7,'(Energiepreise)'!$B$10:$BB$24,4+$C130+'1. Anleitung'!$B$15-'(Energiepreise)'!$E$9,0)*AF$27/100</f>
        <v>0</v>
      </c>
      <c r="AG131" s="471" t="n">
        <f aca="false">VLOOKUP(AG$7,'(Energiepreise)'!$B$10:$BB$24,4+$C130+'1. Anleitung'!$B$15-'(Energiepreise)'!$E$9,0)*AG$27/100</f>
        <v>0</v>
      </c>
      <c r="AH131" s="471" t="n">
        <f aca="false">VLOOKUP(AH$7,'(Energiepreise)'!$B$10:$BB$24,4+$C130+'1. Anleitung'!$B$15-'(Energiepreise)'!$E$9,0)*AH$27/100</f>
        <v>0</v>
      </c>
      <c r="AI131" s="472"/>
      <c r="AJ131" s="474" t="n">
        <f aca="false">SUM(AE131:AH131)</f>
        <v>0</v>
      </c>
      <c r="AK131" s="472"/>
      <c r="AL131" s="472"/>
      <c r="AM131" s="472"/>
      <c r="AN131" s="472"/>
      <c r="AO131" s="472"/>
      <c r="AP131" s="472"/>
      <c r="AQ131" s="472"/>
      <c r="AR131" s="472"/>
      <c r="AS131" s="472"/>
      <c r="AT131" s="472"/>
      <c r="AU131" s="473" t="n">
        <f aca="false">VLOOKUP(AU$7,'(Energiepreise)'!$B$10:$BB$24,4+$C130+'1. Anleitung'!$B$15-'(Energiepreise)'!$E$9,0)*AU$27/100</f>
        <v>0</v>
      </c>
      <c r="AV131" s="473" t="n">
        <f aca="false">VLOOKUP(AV$7,'(Energiepreise)'!$B$10:$BB$24,4+$C130+'1. Anleitung'!$B$15-'(Energiepreise)'!$E$9,0)*AV$27/100</f>
        <v>0</v>
      </c>
      <c r="AW131" s="473" t="n">
        <f aca="false">VLOOKUP(AW$7,'(Energiepreise)'!$B$10:$BB$24,4+$C130+'1. Anleitung'!$B$15-'(Energiepreise)'!$E$9,0)*AW$27/100</f>
        <v>0</v>
      </c>
      <c r="AX131" s="473" t="n">
        <f aca="false">VLOOKUP(AX$7,'(Energiepreise)'!$B$10:$BB$24,4+$C130+'1. Anleitung'!$B$15-'(Energiepreise)'!$E$9,0)*AX$27/100</f>
        <v>0</v>
      </c>
      <c r="AY131" s="473" t="n">
        <f aca="false">VLOOKUP(AY$7,'(Energiepreise)'!$B$10:$BB$24,4+$C130+'1. Anleitung'!$B$15-'(Energiepreise)'!$E$9,0)*AY$27/100</f>
        <v>0</v>
      </c>
      <c r="AZ131" s="472"/>
      <c r="BA131" s="472"/>
      <c r="BB131" s="473" t="e">
        <f aca="false">VLOOKUP(BB$7,'(Energiepreise)'!$B$10:$BB$24,4+$C130+'1. Anleitung'!$B$15-'(Energiepreise)'!$E$9,0)*BB$27/100</f>
        <v>#N/A</v>
      </c>
      <c r="BC131" s="473" t="e">
        <f aca="false">VLOOKUP(BC$7,'(Energiepreise)'!$B$10:$BB$24,4+$C130+'1. Anleitung'!$B$15-'(Energiepreise)'!$E$9,0)*BC$27/100</f>
        <v>#N/A</v>
      </c>
      <c r="AMG131" s="467"/>
      <c r="AMH131" s="467"/>
      <c r="AMI131" s="467"/>
      <c r="AMJ131" s="467"/>
    </row>
    <row r="132" s="376" customFormat="true" ht="15" hidden="false" customHeight="false" outlineLevel="0" collapsed="false">
      <c r="A132" s="457"/>
      <c r="B132" s="458"/>
      <c r="C132" s="468" t="n">
        <v>17</v>
      </c>
      <c r="D132" s="470"/>
      <c r="E132" s="466"/>
      <c r="F132" s="471" t="n">
        <f aca="false">VLOOKUP(F$7,'(Energiepreise)'!$B$10:$BB$24,4+$C131+'1. Anleitung'!$B$15-'(Energiepreise)'!$E$9,0)*F$27/100</f>
        <v>0</v>
      </c>
      <c r="G132" s="471" t="n">
        <f aca="false">VLOOKUP(G$7,'(Energiepreise)'!$B$10:$BB$24,4+$C131+'1. Anleitung'!$B$15-'(Energiepreise)'!$E$9,0)*G$27/100</f>
        <v>0</v>
      </c>
      <c r="H132" s="471" t="n">
        <f aca="false">VLOOKUP(H$7,'(Energiepreise)'!$B$10:$BB$24,4+$C131+'1. Anleitung'!$B$15-'(Energiepreise)'!$E$9,0)*H$27/100</f>
        <v>0</v>
      </c>
      <c r="I132" s="471" t="n">
        <f aca="false">VLOOKUP(I$7,'(Energiepreise)'!$B$10:$BB$24,4+$C131+'1. Anleitung'!$B$15-'(Energiepreise)'!$E$9,0)*I$27/100</f>
        <v>0</v>
      </c>
      <c r="J132" s="472"/>
      <c r="K132" s="473" t="n">
        <f aca="false">SUM(F132:I132)</f>
        <v>0</v>
      </c>
      <c r="L132" s="472"/>
      <c r="M132" s="472"/>
      <c r="N132" s="471" t="n">
        <f aca="false">VLOOKUP(N$7,'(Energiepreise)'!$B$10:$BB$24,4+$C131+'1. Anleitung'!$B$15-'(Energiepreise)'!$E$9,0)*N$27/100</f>
        <v>0</v>
      </c>
      <c r="O132" s="471" t="n">
        <f aca="false">VLOOKUP(O$7,'(Energiepreise)'!$B$10:$BB$24,4+$C131+'1. Anleitung'!$B$15-'(Energiepreise)'!$E$9,0)*O$27/100</f>
        <v>0</v>
      </c>
      <c r="P132" s="471" t="n">
        <f aca="false">VLOOKUP(P$7,'(Energiepreise)'!$B$10:$BB$24,4+$C131+'1. Anleitung'!$B$15-'(Energiepreise)'!$E$9,0)*P$27/100</f>
        <v>0</v>
      </c>
      <c r="Q132" s="471" t="n">
        <f aca="false">VLOOKUP(Q$7,'(Energiepreise)'!$B$10:$BB$24,4+$C131+'1. Anleitung'!$B$15-'(Energiepreise)'!$E$9,0)*Q$27/100</f>
        <v>0</v>
      </c>
      <c r="R132" s="472"/>
      <c r="S132" s="474" t="n">
        <f aca="false">SUM(N132:Q132)</f>
        <v>0</v>
      </c>
      <c r="T132" s="472"/>
      <c r="U132" s="470"/>
      <c r="V132" s="466"/>
      <c r="W132" s="471" t="n">
        <f aca="false">VLOOKUP(W$7,'(Energiepreise)'!$B$10:$BB$24,4+$C131+'1. Anleitung'!$B$15-'(Energiepreise)'!$E$9,0)*W$27/100</f>
        <v>0</v>
      </c>
      <c r="X132" s="471" t="n">
        <f aca="false">VLOOKUP(X$7,'(Energiepreise)'!$B$10:$BB$24,4+$C131+'1. Anleitung'!$B$15-'(Energiepreise)'!$E$9,0)*X$27/100</f>
        <v>0</v>
      </c>
      <c r="Y132" s="471" t="n">
        <f aca="false">VLOOKUP(Y$7,'(Energiepreise)'!$B$10:$BB$24,4+$C131+'1. Anleitung'!$B$15-'(Energiepreise)'!$E$9,0)*Y$27/100</f>
        <v>0</v>
      </c>
      <c r="Z132" s="471" t="n">
        <f aca="false">VLOOKUP(Z$7,'(Energiepreise)'!$B$10:$BB$24,4+$C131+'1. Anleitung'!$B$15-'(Energiepreise)'!$E$9,0)*Z$27/100</f>
        <v>0</v>
      </c>
      <c r="AA132" s="472"/>
      <c r="AB132" s="473" t="n">
        <f aca="false">SUM(W132:Z132)</f>
        <v>0</v>
      </c>
      <c r="AC132" s="472"/>
      <c r="AD132" s="472"/>
      <c r="AE132" s="471" t="n">
        <f aca="false">VLOOKUP(AE$7,'(Energiepreise)'!$B$10:$BB$24,4+$C131+'1. Anleitung'!$B$15-'(Energiepreise)'!$E$9,0)*AE$27/100</f>
        <v>0</v>
      </c>
      <c r="AF132" s="471" t="n">
        <f aca="false">VLOOKUP(AF$7,'(Energiepreise)'!$B$10:$BB$24,4+$C131+'1. Anleitung'!$B$15-'(Energiepreise)'!$E$9,0)*AF$27/100</f>
        <v>0</v>
      </c>
      <c r="AG132" s="471" t="n">
        <f aca="false">VLOOKUP(AG$7,'(Energiepreise)'!$B$10:$BB$24,4+$C131+'1. Anleitung'!$B$15-'(Energiepreise)'!$E$9,0)*AG$27/100</f>
        <v>0</v>
      </c>
      <c r="AH132" s="471" t="n">
        <f aca="false">VLOOKUP(AH$7,'(Energiepreise)'!$B$10:$BB$24,4+$C131+'1. Anleitung'!$B$15-'(Energiepreise)'!$E$9,0)*AH$27/100</f>
        <v>0</v>
      </c>
      <c r="AI132" s="472"/>
      <c r="AJ132" s="474" t="n">
        <f aca="false">SUM(AE132:AH132)</f>
        <v>0</v>
      </c>
      <c r="AK132" s="472"/>
      <c r="AL132" s="472"/>
      <c r="AM132" s="472"/>
      <c r="AN132" s="472"/>
      <c r="AO132" s="472"/>
      <c r="AP132" s="472"/>
      <c r="AQ132" s="472"/>
      <c r="AR132" s="472"/>
      <c r="AS132" s="472"/>
      <c r="AT132" s="472"/>
      <c r="AU132" s="473" t="n">
        <f aca="false">VLOOKUP(AU$7,'(Energiepreise)'!$B$10:$BB$24,4+$C131+'1. Anleitung'!$B$15-'(Energiepreise)'!$E$9,0)*AU$27/100</f>
        <v>0</v>
      </c>
      <c r="AV132" s="473" t="n">
        <f aca="false">VLOOKUP(AV$7,'(Energiepreise)'!$B$10:$BB$24,4+$C131+'1. Anleitung'!$B$15-'(Energiepreise)'!$E$9,0)*AV$27/100</f>
        <v>0</v>
      </c>
      <c r="AW132" s="473" t="n">
        <f aca="false">VLOOKUP(AW$7,'(Energiepreise)'!$B$10:$BB$24,4+$C131+'1. Anleitung'!$B$15-'(Energiepreise)'!$E$9,0)*AW$27/100</f>
        <v>0</v>
      </c>
      <c r="AX132" s="473" t="n">
        <f aca="false">VLOOKUP(AX$7,'(Energiepreise)'!$B$10:$BB$24,4+$C131+'1. Anleitung'!$B$15-'(Energiepreise)'!$E$9,0)*AX$27/100</f>
        <v>0</v>
      </c>
      <c r="AY132" s="473" t="n">
        <f aca="false">VLOOKUP(AY$7,'(Energiepreise)'!$B$10:$BB$24,4+$C131+'1. Anleitung'!$B$15-'(Energiepreise)'!$E$9,0)*AY$27/100</f>
        <v>0</v>
      </c>
      <c r="AZ132" s="472"/>
      <c r="BA132" s="472"/>
      <c r="BB132" s="473" t="e">
        <f aca="false">VLOOKUP(BB$7,'(Energiepreise)'!$B$10:$BB$24,4+$C131+'1. Anleitung'!$B$15-'(Energiepreise)'!$E$9,0)*BB$27/100</f>
        <v>#N/A</v>
      </c>
      <c r="BC132" s="473" t="e">
        <f aca="false">VLOOKUP(BC$7,'(Energiepreise)'!$B$10:$BB$24,4+$C131+'1. Anleitung'!$B$15-'(Energiepreise)'!$E$9,0)*BC$27/100</f>
        <v>#N/A</v>
      </c>
      <c r="AMG132" s="467"/>
      <c r="AMH132" s="467"/>
      <c r="AMI132" s="467"/>
      <c r="AMJ132" s="467"/>
    </row>
    <row r="133" s="376" customFormat="true" ht="15" hidden="false" customHeight="false" outlineLevel="0" collapsed="false">
      <c r="A133" s="457"/>
      <c r="B133" s="458"/>
      <c r="C133" s="468" t="n">
        <v>18</v>
      </c>
      <c r="D133" s="470"/>
      <c r="E133" s="466"/>
      <c r="F133" s="471" t="n">
        <f aca="false">VLOOKUP(F$7,'(Energiepreise)'!$B$10:$BB$24,4+$C132+'1. Anleitung'!$B$15-'(Energiepreise)'!$E$9,0)*F$27/100</f>
        <v>0</v>
      </c>
      <c r="G133" s="471" t="n">
        <f aca="false">VLOOKUP(G$7,'(Energiepreise)'!$B$10:$BB$24,4+$C132+'1. Anleitung'!$B$15-'(Energiepreise)'!$E$9,0)*G$27/100</f>
        <v>0</v>
      </c>
      <c r="H133" s="471" t="n">
        <f aca="false">VLOOKUP(H$7,'(Energiepreise)'!$B$10:$BB$24,4+$C132+'1. Anleitung'!$B$15-'(Energiepreise)'!$E$9,0)*H$27/100</f>
        <v>0</v>
      </c>
      <c r="I133" s="471" t="n">
        <f aca="false">VLOOKUP(I$7,'(Energiepreise)'!$B$10:$BB$24,4+$C132+'1. Anleitung'!$B$15-'(Energiepreise)'!$E$9,0)*I$27/100</f>
        <v>0</v>
      </c>
      <c r="J133" s="472"/>
      <c r="K133" s="473" t="n">
        <f aca="false">SUM(F133:I133)</f>
        <v>0</v>
      </c>
      <c r="L133" s="472"/>
      <c r="M133" s="472"/>
      <c r="N133" s="471" t="n">
        <f aca="false">VLOOKUP(N$7,'(Energiepreise)'!$B$10:$BB$24,4+$C132+'1. Anleitung'!$B$15-'(Energiepreise)'!$E$9,0)*N$27/100</f>
        <v>0</v>
      </c>
      <c r="O133" s="471" t="n">
        <f aca="false">VLOOKUP(O$7,'(Energiepreise)'!$B$10:$BB$24,4+$C132+'1. Anleitung'!$B$15-'(Energiepreise)'!$E$9,0)*O$27/100</f>
        <v>0</v>
      </c>
      <c r="P133" s="471" t="n">
        <f aca="false">VLOOKUP(P$7,'(Energiepreise)'!$B$10:$BB$24,4+$C132+'1. Anleitung'!$B$15-'(Energiepreise)'!$E$9,0)*P$27/100</f>
        <v>0</v>
      </c>
      <c r="Q133" s="471" t="n">
        <f aca="false">VLOOKUP(Q$7,'(Energiepreise)'!$B$10:$BB$24,4+$C132+'1. Anleitung'!$B$15-'(Energiepreise)'!$E$9,0)*Q$27/100</f>
        <v>0</v>
      </c>
      <c r="R133" s="472"/>
      <c r="S133" s="474" t="n">
        <f aca="false">SUM(N133:Q133)</f>
        <v>0</v>
      </c>
      <c r="T133" s="472"/>
      <c r="U133" s="470"/>
      <c r="V133" s="466"/>
      <c r="W133" s="471" t="n">
        <f aca="false">VLOOKUP(W$7,'(Energiepreise)'!$B$10:$BB$24,4+$C132+'1. Anleitung'!$B$15-'(Energiepreise)'!$E$9,0)*W$27/100</f>
        <v>0</v>
      </c>
      <c r="X133" s="471" t="n">
        <f aca="false">VLOOKUP(X$7,'(Energiepreise)'!$B$10:$BB$24,4+$C132+'1. Anleitung'!$B$15-'(Energiepreise)'!$E$9,0)*X$27/100</f>
        <v>0</v>
      </c>
      <c r="Y133" s="471" t="n">
        <f aca="false">VLOOKUP(Y$7,'(Energiepreise)'!$B$10:$BB$24,4+$C132+'1. Anleitung'!$B$15-'(Energiepreise)'!$E$9,0)*Y$27/100</f>
        <v>0</v>
      </c>
      <c r="Z133" s="471" t="n">
        <f aca="false">VLOOKUP(Z$7,'(Energiepreise)'!$B$10:$BB$24,4+$C132+'1. Anleitung'!$B$15-'(Energiepreise)'!$E$9,0)*Z$27/100</f>
        <v>0</v>
      </c>
      <c r="AA133" s="472"/>
      <c r="AB133" s="473" t="n">
        <f aca="false">SUM(W133:Z133)</f>
        <v>0</v>
      </c>
      <c r="AC133" s="472"/>
      <c r="AD133" s="472"/>
      <c r="AE133" s="471" t="n">
        <f aca="false">VLOOKUP(AE$7,'(Energiepreise)'!$B$10:$BB$24,4+$C132+'1. Anleitung'!$B$15-'(Energiepreise)'!$E$9,0)*AE$27/100</f>
        <v>0</v>
      </c>
      <c r="AF133" s="471" t="n">
        <f aca="false">VLOOKUP(AF$7,'(Energiepreise)'!$B$10:$BB$24,4+$C132+'1. Anleitung'!$B$15-'(Energiepreise)'!$E$9,0)*AF$27/100</f>
        <v>0</v>
      </c>
      <c r="AG133" s="471" t="n">
        <f aca="false">VLOOKUP(AG$7,'(Energiepreise)'!$B$10:$BB$24,4+$C132+'1. Anleitung'!$B$15-'(Energiepreise)'!$E$9,0)*AG$27/100</f>
        <v>0</v>
      </c>
      <c r="AH133" s="471" t="n">
        <f aca="false">VLOOKUP(AH$7,'(Energiepreise)'!$B$10:$BB$24,4+$C132+'1. Anleitung'!$B$15-'(Energiepreise)'!$E$9,0)*AH$27/100</f>
        <v>0</v>
      </c>
      <c r="AI133" s="472"/>
      <c r="AJ133" s="474" t="n">
        <f aca="false">SUM(AE133:AH133)</f>
        <v>0</v>
      </c>
      <c r="AK133" s="472"/>
      <c r="AL133" s="472"/>
      <c r="AM133" s="472"/>
      <c r="AN133" s="472"/>
      <c r="AO133" s="472"/>
      <c r="AP133" s="472"/>
      <c r="AQ133" s="472"/>
      <c r="AR133" s="472"/>
      <c r="AS133" s="472"/>
      <c r="AT133" s="472"/>
      <c r="AU133" s="473" t="n">
        <f aca="false">VLOOKUP(AU$7,'(Energiepreise)'!$B$10:$BB$24,4+$C132+'1. Anleitung'!$B$15-'(Energiepreise)'!$E$9,0)*AU$27/100</f>
        <v>0</v>
      </c>
      <c r="AV133" s="473" t="n">
        <f aca="false">VLOOKUP(AV$7,'(Energiepreise)'!$B$10:$BB$24,4+$C132+'1. Anleitung'!$B$15-'(Energiepreise)'!$E$9,0)*AV$27/100</f>
        <v>0</v>
      </c>
      <c r="AW133" s="473" t="n">
        <f aca="false">VLOOKUP(AW$7,'(Energiepreise)'!$B$10:$BB$24,4+$C132+'1. Anleitung'!$B$15-'(Energiepreise)'!$E$9,0)*AW$27/100</f>
        <v>0</v>
      </c>
      <c r="AX133" s="473" t="n">
        <f aca="false">VLOOKUP(AX$7,'(Energiepreise)'!$B$10:$BB$24,4+$C132+'1. Anleitung'!$B$15-'(Energiepreise)'!$E$9,0)*AX$27/100</f>
        <v>0</v>
      </c>
      <c r="AY133" s="473" t="n">
        <f aca="false">VLOOKUP(AY$7,'(Energiepreise)'!$B$10:$BB$24,4+$C132+'1. Anleitung'!$B$15-'(Energiepreise)'!$E$9,0)*AY$27/100</f>
        <v>0</v>
      </c>
      <c r="AZ133" s="472"/>
      <c r="BA133" s="472"/>
      <c r="BB133" s="473" t="e">
        <f aca="false">VLOOKUP(BB$7,'(Energiepreise)'!$B$10:$BB$24,4+$C132+'1. Anleitung'!$B$15-'(Energiepreise)'!$E$9,0)*BB$27/100</f>
        <v>#N/A</v>
      </c>
      <c r="BC133" s="473" t="e">
        <f aca="false">VLOOKUP(BC$7,'(Energiepreise)'!$B$10:$BB$24,4+$C132+'1. Anleitung'!$B$15-'(Energiepreise)'!$E$9,0)*BC$27/100</f>
        <v>#N/A</v>
      </c>
      <c r="AMG133" s="467"/>
      <c r="AMH133" s="467"/>
      <c r="AMI133" s="467"/>
      <c r="AMJ133" s="467"/>
    </row>
    <row r="134" s="376" customFormat="true" ht="15" hidden="false" customHeight="false" outlineLevel="0" collapsed="false">
      <c r="A134" s="457"/>
      <c r="B134" s="458"/>
      <c r="C134" s="468" t="n">
        <v>19</v>
      </c>
      <c r="D134" s="470"/>
      <c r="E134" s="466"/>
      <c r="F134" s="471" t="n">
        <f aca="false">VLOOKUP(F$7,'(Energiepreise)'!$B$10:$BB$24,4+$C133+'1. Anleitung'!$B$15-'(Energiepreise)'!$E$9,0)*F$27/100</f>
        <v>0</v>
      </c>
      <c r="G134" s="471" t="n">
        <f aca="false">VLOOKUP(G$7,'(Energiepreise)'!$B$10:$BB$24,4+$C133+'1. Anleitung'!$B$15-'(Energiepreise)'!$E$9,0)*G$27/100</f>
        <v>0</v>
      </c>
      <c r="H134" s="471" t="n">
        <f aca="false">VLOOKUP(H$7,'(Energiepreise)'!$B$10:$BB$24,4+$C133+'1. Anleitung'!$B$15-'(Energiepreise)'!$E$9,0)*H$27/100</f>
        <v>0</v>
      </c>
      <c r="I134" s="471" t="n">
        <f aca="false">VLOOKUP(I$7,'(Energiepreise)'!$B$10:$BB$24,4+$C133+'1. Anleitung'!$B$15-'(Energiepreise)'!$E$9,0)*I$27/100</f>
        <v>0</v>
      </c>
      <c r="J134" s="472"/>
      <c r="K134" s="473" t="n">
        <f aca="false">SUM(F134:I134)</f>
        <v>0</v>
      </c>
      <c r="L134" s="472"/>
      <c r="M134" s="472"/>
      <c r="N134" s="471" t="n">
        <f aca="false">VLOOKUP(N$7,'(Energiepreise)'!$B$10:$BB$24,4+$C133+'1. Anleitung'!$B$15-'(Energiepreise)'!$E$9,0)*N$27/100</f>
        <v>0</v>
      </c>
      <c r="O134" s="471" t="n">
        <f aca="false">VLOOKUP(O$7,'(Energiepreise)'!$B$10:$BB$24,4+$C133+'1. Anleitung'!$B$15-'(Energiepreise)'!$E$9,0)*O$27/100</f>
        <v>0</v>
      </c>
      <c r="P134" s="471" t="n">
        <f aca="false">VLOOKUP(P$7,'(Energiepreise)'!$B$10:$BB$24,4+$C133+'1. Anleitung'!$B$15-'(Energiepreise)'!$E$9,0)*P$27/100</f>
        <v>0</v>
      </c>
      <c r="Q134" s="471" t="n">
        <f aca="false">VLOOKUP(Q$7,'(Energiepreise)'!$B$10:$BB$24,4+$C133+'1. Anleitung'!$B$15-'(Energiepreise)'!$E$9,0)*Q$27/100</f>
        <v>0</v>
      </c>
      <c r="R134" s="472"/>
      <c r="S134" s="474" t="n">
        <f aca="false">SUM(N134:Q134)</f>
        <v>0</v>
      </c>
      <c r="T134" s="472"/>
      <c r="U134" s="470"/>
      <c r="V134" s="466"/>
      <c r="W134" s="471" t="n">
        <f aca="false">VLOOKUP(W$7,'(Energiepreise)'!$B$10:$BB$24,4+$C133+'1. Anleitung'!$B$15-'(Energiepreise)'!$E$9,0)*W$27/100</f>
        <v>0</v>
      </c>
      <c r="X134" s="471" t="n">
        <f aca="false">VLOOKUP(X$7,'(Energiepreise)'!$B$10:$BB$24,4+$C133+'1. Anleitung'!$B$15-'(Energiepreise)'!$E$9,0)*X$27/100</f>
        <v>0</v>
      </c>
      <c r="Y134" s="471" t="n">
        <f aca="false">VLOOKUP(Y$7,'(Energiepreise)'!$B$10:$BB$24,4+$C133+'1. Anleitung'!$B$15-'(Energiepreise)'!$E$9,0)*Y$27/100</f>
        <v>0</v>
      </c>
      <c r="Z134" s="471" t="n">
        <f aca="false">VLOOKUP(Z$7,'(Energiepreise)'!$B$10:$BB$24,4+$C133+'1. Anleitung'!$B$15-'(Energiepreise)'!$E$9,0)*Z$27/100</f>
        <v>0</v>
      </c>
      <c r="AA134" s="472"/>
      <c r="AB134" s="473" t="n">
        <f aca="false">SUM(W134:Z134)</f>
        <v>0</v>
      </c>
      <c r="AC134" s="472"/>
      <c r="AD134" s="472"/>
      <c r="AE134" s="471" t="n">
        <f aca="false">VLOOKUP(AE$7,'(Energiepreise)'!$B$10:$BB$24,4+$C133+'1. Anleitung'!$B$15-'(Energiepreise)'!$E$9,0)*AE$27/100</f>
        <v>0</v>
      </c>
      <c r="AF134" s="471" t="n">
        <f aca="false">VLOOKUP(AF$7,'(Energiepreise)'!$B$10:$BB$24,4+$C133+'1. Anleitung'!$B$15-'(Energiepreise)'!$E$9,0)*AF$27/100</f>
        <v>0</v>
      </c>
      <c r="AG134" s="471" t="n">
        <f aca="false">VLOOKUP(AG$7,'(Energiepreise)'!$B$10:$BB$24,4+$C133+'1. Anleitung'!$B$15-'(Energiepreise)'!$E$9,0)*AG$27/100</f>
        <v>0</v>
      </c>
      <c r="AH134" s="471" t="n">
        <f aca="false">VLOOKUP(AH$7,'(Energiepreise)'!$B$10:$BB$24,4+$C133+'1. Anleitung'!$B$15-'(Energiepreise)'!$E$9,0)*AH$27/100</f>
        <v>0</v>
      </c>
      <c r="AI134" s="472"/>
      <c r="AJ134" s="474" t="n">
        <f aca="false">SUM(AE134:AH134)</f>
        <v>0</v>
      </c>
      <c r="AK134" s="472"/>
      <c r="AL134" s="472"/>
      <c r="AM134" s="472"/>
      <c r="AN134" s="472"/>
      <c r="AO134" s="472"/>
      <c r="AP134" s="472"/>
      <c r="AQ134" s="472"/>
      <c r="AR134" s="472"/>
      <c r="AS134" s="472"/>
      <c r="AT134" s="472"/>
      <c r="AU134" s="473" t="n">
        <f aca="false">VLOOKUP(AU$7,'(Energiepreise)'!$B$10:$BB$24,4+$C133+'1. Anleitung'!$B$15-'(Energiepreise)'!$E$9,0)*AU$27/100</f>
        <v>0</v>
      </c>
      <c r="AV134" s="473" t="n">
        <f aca="false">VLOOKUP(AV$7,'(Energiepreise)'!$B$10:$BB$24,4+$C133+'1. Anleitung'!$B$15-'(Energiepreise)'!$E$9,0)*AV$27/100</f>
        <v>0</v>
      </c>
      <c r="AW134" s="473" t="n">
        <f aca="false">VLOOKUP(AW$7,'(Energiepreise)'!$B$10:$BB$24,4+$C133+'1. Anleitung'!$B$15-'(Energiepreise)'!$E$9,0)*AW$27/100</f>
        <v>0</v>
      </c>
      <c r="AX134" s="473" t="n">
        <f aca="false">VLOOKUP(AX$7,'(Energiepreise)'!$B$10:$BB$24,4+$C133+'1. Anleitung'!$B$15-'(Energiepreise)'!$E$9,0)*AX$27/100</f>
        <v>0</v>
      </c>
      <c r="AY134" s="473" t="n">
        <f aca="false">VLOOKUP(AY$7,'(Energiepreise)'!$B$10:$BB$24,4+$C133+'1. Anleitung'!$B$15-'(Energiepreise)'!$E$9,0)*AY$27/100</f>
        <v>0</v>
      </c>
      <c r="AZ134" s="472"/>
      <c r="BA134" s="472"/>
      <c r="BB134" s="473" t="e">
        <f aca="false">VLOOKUP(BB$7,'(Energiepreise)'!$B$10:$BB$24,4+$C133+'1. Anleitung'!$B$15-'(Energiepreise)'!$E$9,0)*BB$27/100</f>
        <v>#N/A</v>
      </c>
      <c r="BC134" s="473" t="e">
        <f aca="false">VLOOKUP(BC$7,'(Energiepreise)'!$B$10:$BB$24,4+$C133+'1. Anleitung'!$B$15-'(Energiepreise)'!$E$9,0)*BC$27/100</f>
        <v>#N/A</v>
      </c>
      <c r="AMG134" s="467"/>
      <c r="AMH134" s="467"/>
      <c r="AMI134" s="467"/>
      <c r="AMJ134" s="467"/>
    </row>
    <row r="135" s="376" customFormat="true" ht="15" hidden="false" customHeight="false" outlineLevel="0" collapsed="false">
      <c r="A135" s="457"/>
      <c r="B135" s="458"/>
      <c r="C135" s="468" t="n">
        <v>20</v>
      </c>
      <c r="D135" s="470"/>
      <c r="E135" s="466"/>
      <c r="F135" s="471" t="n">
        <f aca="false">VLOOKUP(F$7,'(Energiepreise)'!$B$10:$BB$24,4+$C134+'1. Anleitung'!$B$15-'(Energiepreise)'!$E$9,0)*F$27/100</f>
        <v>0</v>
      </c>
      <c r="G135" s="471" t="n">
        <f aca="false">VLOOKUP(G$7,'(Energiepreise)'!$B$10:$BB$24,4+$C134+'1. Anleitung'!$B$15-'(Energiepreise)'!$E$9,0)*G$27/100</f>
        <v>0</v>
      </c>
      <c r="H135" s="471" t="n">
        <f aca="false">VLOOKUP(H$7,'(Energiepreise)'!$B$10:$BB$24,4+$C134+'1. Anleitung'!$B$15-'(Energiepreise)'!$E$9,0)*H$27/100</f>
        <v>0</v>
      </c>
      <c r="I135" s="471" t="n">
        <f aca="false">VLOOKUP(I$7,'(Energiepreise)'!$B$10:$BB$24,4+$C134+'1. Anleitung'!$B$15-'(Energiepreise)'!$E$9,0)*I$27/100</f>
        <v>0</v>
      </c>
      <c r="J135" s="472"/>
      <c r="K135" s="473" t="n">
        <f aca="false">SUM(F135:I135)</f>
        <v>0</v>
      </c>
      <c r="L135" s="472"/>
      <c r="M135" s="472"/>
      <c r="N135" s="471" t="n">
        <f aca="false">VLOOKUP(N$7,'(Energiepreise)'!$B$10:$BB$24,4+$C134+'1. Anleitung'!$B$15-'(Energiepreise)'!$E$9,0)*N$27/100</f>
        <v>0</v>
      </c>
      <c r="O135" s="471" t="n">
        <f aca="false">VLOOKUP(O$7,'(Energiepreise)'!$B$10:$BB$24,4+$C134+'1. Anleitung'!$B$15-'(Energiepreise)'!$E$9,0)*O$27/100</f>
        <v>0</v>
      </c>
      <c r="P135" s="471" t="n">
        <f aca="false">VLOOKUP(P$7,'(Energiepreise)'!$B$10:$BB$24,4+$C134+'1. Anleitung'!$B$15-'(Energiepreise)'!$E$9,0)*P$27/100</f>
        <v>0</v>
      </c>
      <c r="Q135" s="471" t="n">
        <f aca="false">VLOOKUP(Q$7,'(Energiepreise)'!$B$10:$BB$24,4+$C134+'1. Anleitung'!$B$15-'(Energiepreise)'!$E$9,0)*Q$27/100</f>
        <v>0</v>
      </c>
      <c r="R135" s="472"/>
      <c r="S135" s="474" t="n">
        <f aca="false">SUM(N135:Q135)</f>
        <v>0</v>
      </c>
      <c r="T135" s="472"/>
      <c r="U135" s="470"/>
      <c r="V135" s="466"/>
      <c r="W135" s="471" t="n">
        <f aca="false">VLOOKUP(W$7,'(Energiepreise)'!$B$10:$BB$24,4+$C134+'1. Anleitung'!$B$15-'(Energiepreise)'!$E$9,0)*W$27/100</f>
        <v>0</v>
      </c>
      <c r="X135" s="471" t="n">
        <f aca="false">VLOOKUP(X$7,'(Energiepreise)'!$B$10:$BB$24,4+$C134+'1. Anleitung'!$B$15-'(Energiepreise)'!$E$9,0)*X$27/100</f>
        <v>0</v>
      </c>
      <c r="Y135" s="471" t="n">
        <f aca="false">VLOOKUP(Y$7,'(Energiepreise)'!$B$10:$BB$24,4+$C134+'1. Anleitung'!$B$15-'(Energiepreise)'!$E$9,0)*Y$27/100</f>
        <v>0</v>
      </c>
      <c r="Z135" s="471" t="n">
        <f aca="false">VLOOKUP(Z$7,'(Energiepreise)'!$B$10:$BB$24,4+$C134+'1. Anleitung'!$B$15-'(Energiepreise)'!$E$9,0)*Z$27/100</f>
        <v>0</v>
      </c>
      <c r="AA135" s="472"/>
      <c r="AB135" s="473" t="n">
        <f aca="false">SUM(W135:Z135)</f>
        <v>0</v>
      </c>
      <c r="AC135" s="472"/>
      <c r="AD135" s="472"/>
      <c r="AE135" s="471" t="n">
        <f aca="false">VLOOKUP(AE$7,'(Energiepreise)'!$B$10:$BB$24,4+$C134+'1. Anleitung'!$B$15-'(Energiepreise)'!$E$9,0)*AE$27/100</f>
        <v>0</v>
      </c>
      <c r="AF135" s="471" t="n">
        <f aca="false">VLOOKUP(AF$7,'(Energiepreise)'!$B$10:$BB$24,4+$C134+'1. Anleitung'!$B$15-'(Energiepreise)'!$E$9,0)*AF$27/100</f>
        <v>0</v>
      </c>
      <c r="AG135" s="471" t="n">
        <f aca="false">VLOOKUP(AG$7,'(Energiepreise)'!$B$10:$BB$24,4+$C134+'1. Anleitung'!$B$15-'(Energiepreise)'!$E$9,0)*AG$27/100</f>
        <v>0</v>
      </c>
      <c r="AH135" s="471" t="n">
        <f aca="false">VLOOKUP(AH$7,'(Energiepreise)'!$B$10:$BB$24,4+$C134+'1. Anleitung'!$B$15-'(Energiepreise)'!$E$9,0)*AH$27/100</f>
        <v>0</v>
      </c>
      <c r="AI135" s="472"/>
      <c r="AJ135" s="474" t="n">
        <f aca="false">SUM(AE135:AH135)</f>
        <v>0</v>
      </c>
      <c r="AK135" s="472"/>
      <c r="AL135" s="472"/>
      <c r="AM135" s="472"/>
      <c r="AN135" s="472"/>
      <c r="AO135" s="472"/>
      <c r="AP135" s="472"/>
      <c r="AQ135" s="472"/>
      <c r="AR135" s="472"/>
      <c r="AS135" s="472"/>
      <c r="AT135" s="472"/>
      <c r="AU135" s="473" t="n">
        <f aca="false">VLOOKUP(AU$7,'(Energiepreise)'!$B$10:$BB$24,4+$C134+'1. Anleitung'!$B$15-'(Energiepreise)'!$E$9,0)*AU$27/100</f>
        <v>0</v>
      </c>
      <c r="AV135" s="473" t="n">
        <f aca="false">VLOOKUP(AV$7,'(Energiepreise)'!$B$10:$BB$24,4+$C134+'1. Anleitung'!$B$15-'(Energiepreise)'!$E$9,0)*AV$27/100</f>
        <v>0</v>
      </c>
      <c r="AW135" s="473" t="n">
        <f aca="false">VLOOKUP(AW$7,'(Energiepreise)'!$B$10:$BB$24,4+$C134+'1. Anleitung'!$B$15-'(Energiepreise)'!$E$9,0)*AW$27/100</f>
        <v>0</v>
      </c>
      <c r="AX135" s="473" t="n">
        <f aca="false">VLOOKUP(AX$7,'(Energiepreise)'!$B$10:$BB$24,4+$C134+'1. Anleitung'!$B$15-'(Energiepreise)'!$E$9,0)*AX$27/100</f>
        <v>0</v>
      </c>
      <c r="AY135" s="473" t="n">
        <f aca="false">VLOOKUP(AY$7,'(Energiepreise)'!$B$10:$BB$24,4+$C134+'1. Anleitung'!$B$15-'(Energiepreise)'!$E$9,0)*AY$27/100</f>
        <v>0</v>
      </c>
      <c r="AZ135" s="472"/>
      <c r="BA135" s="472"/>
      <c r="BB135" s="473" t="e">
        <f aca="false">VLOOKUP(BB$7,'(Energiepreise)'!$B$10:$BB$24,4+$C134+'1. Anleitung'!$B$15-'(Energiepreise)'!$E$9,0)*BB$27/100</f>
        <v>#N/A</v>
      </c>
      <c r="BC135" s="473" t="e">
        <f aca="false">VLOOKUP(BC$7,'(Energiepreise)'!$B$10:$BB$24,4+$C134+'1. Anleitung'!$B$15-'(Energiepreise)'!$E$9,0)*BC$27/100</f>
        <v>#N/A</v>
      </c>
      <c r="AMG135" s="467"/>
      <c r="AMH135" s="467"/>
      <c r="AMI135" s="467"/>
      <c r="AMJ135" s="467"/>
    </row>
    <row r="136" s="376" customFormat="true" ht="15" hidden="false" customHeight="false" outlineLevel="0" collapsed="false">
      <c r="A136" s="457"/>
      <c r="B136" s="458"/>
      <c r="C136" s="475" t="s">
        <v>183</v>
      </c>
      <c r="D136" s="470"/>
      <c r="E136" s="475"/>
      <c r="F136" s="476" t="n">
        <f aca="false">AVERAGE(F116:F135)</f>
        <v>0</v>
      </c>
      <c r="G136" s="475" t="n">
        <f aca="false">AVERAGE(G116:G135)</f>
        <v>0</v>
      </c>
      <c r="H136" s="475" t="n">
        <f aca="false">AVERAGE(H116:H135)</f>
        <v>0</v>
      </c>
      <c r="I136" s="475" t="n">
        <f aca="false">AVERAGE(I116:I135)</f>
        <v>0</v>
      </c>
      <c r="J136" s="475"/>
      <c r="K136" s="475" t="n">
        <f aca="false">SUM(F136:I136)</f>
        <v>0</v>
      </c>
      <c r="L136" s="475"/>
      <c r="M136" s="475"/>
      <c r="N136" s="475" t="n">
        <f aca="false">AVERAGE(N116:N135)</f>
        <v>0</v>
      </c>
      <c r="O136" s="475"/>
      <c r="P136" s="475"/>
      <c r="Q136" s="475"/>
      <c r="R136" s="475"/>
      <c r="S136" s="477" t="n">
        <f aca="false">SUM(N136:Q136)</f>
        <v>0</v>
      </c>
      <c r="T136" s="472"/>
      <c r="U136" s="470"/>
      <c r="V136" s="475"/>
      <c r="W136" s="476" t="n">
        <f aca="false">AVERAGE(W116:W135)</f>
        <v>0</v>
      </c>
      <c r="X136" s="475" t="n">
        <f aca="false">AVERAGE(X116:X135)</f>
        <v>0</v>
      </c>
      <c r="Y136" s="475" t="n">
        <f aca="false">AVERAGE(Y116:Y135)</f>
        <v>0</v>
      </c>
      <c r="Z136" s="475" t="n">
        <f aca="false">AVERAGE(Z116:Z135)</f>
        <v>0</v>
      </c>
      <c r="AA136" s="475"/>
      <c r="AB136" s="475" t="n">
        <f aca="false">SUM(W136:Z136)</f>
        <v>0</v>
      </c>
      <c r="AC136" s="475"/>
      <c r="AD136" s="475"/>
      <c r="AE136" s="475" t="n">
        <f aca="false">AVERAGE(AE116:AE135)</f>
        <v>0</v>
      </c>
      <c r="AF136" s="475"/>
      <c r="AG136" s="475"/>
      <c r="AH136" s="475"/>
      <c r="AI136" s="475"/>
      <c r="AJ136" s="477" t="n">
        <f aca="false">SUM(AE136:AH136)</f>
        <v>0</v>
      </c>
      <c r="AK136" s="475"/>
      <c r="AL136" s="478"/>
      <c r="AM136" s="475"/>
      <c r="AN136" s="475"/>
      <c r="AO136" s="475"/>
      <c r="AP136" s="475"/>
      <c r="AQ136" s="475"/>
      <c r="AR136" s="475"/>
      <c r="AS136" s="475"/>
      <c r="AT136" s="475"/>
      <c r="AU136" s="475" t="n">
        <f aca="false">AVERAGE(AU116:AU135)</f>
        <v>0</v>
      </c>
      <c r="AV136" s="475" t="n">
        <f aca="false">AVERAGE(AV116:AV135)</f>
        <v>0</v>
      </c>
      <c r="AW136" s="475" t="n">
        <f aca="false">AVERAGE(AW116:AW135)</f>
        <v>0</v>
      </c>
      <c r="AX136" s="475" t="n">
        <f aca="false">AVERAGE(AX116:AX135)</f>
        <v>0</v>
      </c>
      <c r="AY136" s="475" t="n">
        <f aca="false">AVERAGE(AY116:AY135)</f>
        <v>0</v>
      </c>
      <c r="AZ136" s="475"/>
      <c r="BA136" s="475"/>
      <c r="BB136" s="475" t="e">
        <f aca="false">AVERAGE(BB116:BB135)</f>
        <v>#N/A</v>
      </c>
      <c r="BC136" s="475" t="e">
        <f aca="false">AVERAGE(BC116:BC135)</f>
        <v>#N/A</v>
      </c>
      <c r="AMG136" s="467"/>
      <c r="AMH136" s="467"/>
      <c r="AMI136" s="467"/>
      <c r="AMJ136" s="467"/>
    </row>
    <row r="137" s="376" customFormat="true" ht="15" hidden="false" customHeight="false" outlineLevel="0" collapsed="false">
      <c r="A137" s="457"/>
      <c r="B137" s="458"/>
      <c r="C137" s="461" t="s">
        <v>185</v>
      </c>
      <c r="D137" s="460"/>
      <c r="E137" s="461"/>
      <c r="F137" s="460"/>
      <c r="G137" s="464"/>
      <c r="H137" s="464"/>
      <c r="I137" s="464"/>
      <c r="J137" s="464"/>
      <c r="K137" s="464"/>
      <c r="L137" s="464"/>
      <c r="M137" s="464"/>
      <c r="N137" s="464"/>
      <c r="O137" s="464"/>
      <c r="P137" s="464"/>
      <c r="Q137" s="464"/>
      <c r="R137" s="464"/>
      <c r="S137" s="469"/>
      <c r="T137" s="466"/>
      <c r="U137" s="460"/>
      <c r="V137" s="461"/>
      <c r="W137" s="460"/>
      <c r="X137" s="464"/>
      <c r="Y137" s="464"/>
      <c r="Z137" s="464"/>
      <c r="AA137" s="464"/>
      <c r="AB137" s="464"/>
      <c r="AC137" s="464"/>
      <c r="AD137" s="464"/>
      <c r="AE137" s="464"/>
      <c r="AF137" s="464"/>
      <c r="AG137" s="464"/>
      <c r="AH137" s="464"/>
      <c r="AI137" s="464"/>
      <c r="AJ137" s="469"/>
      <c r="AK137" s="464"/>
      <c r="AL137" s="466"/>
      <c r="AM137" s="464"/>
      <c r="AN137" s="464"/>
      <c r="AO137" s="464"/>
      <c r="AP137" s="464"/>
      <c r="AQ137" s="464"/>
      <c r="AR137" s="464"/>
      <c r="AS137" s="464"/>
      <c r="AT137" s="464"/>
      <c r="AU137" s="464"/>
      <c r="AV137" s="464"/>
      <c r="AW137" s="464"/>
      <c r="AX137" s="464"/>
      <c r="AY137" s="464"/>
      <c r="AZ137" s="464"/>
      <c r="BA137" s="464"/>
      <c r="BB137" s="464"/>
      <c r="BC137" s="464"/>
      <c r="AMG137" s="467"/>
      <c r="AMH137" s="467"/>
      <c r="AMI137" s="467"/>
      <c r="AMJ137" s="467"/>
    </row>
    <row r="138" s="376" customFormat="true" ht="15" hidden="false" customHeight="false" outlineLevel="0" collapsed="false">
      <c r="A138" s="457"/>
      <c r="B138" s="458"/>
      <c r="C138" s="468" t="n">
        <v>0</v>
      </c>
      <c r="D138" s="460"/>
      <c r="E138" s="466"/>
      <c r="F138" s="460"/>
      <c r="G138" s="464"/>
      <c r="H138" s="464"/>
      <c r="I138" s="464"/>
      <c r="J138" s="464"/>
      <c r="K138" s="464"/>
      <c r="L138" s="464"/>
      <c r="M138" s="464"/>
      <c r="N138" s="464"/>
      <c r="O138" s="464"/>
      <c r="P138" s="464"/>
      <c r="Q138" s="464"/>
      <c r="R138" s="464"/>
      <c r="S138" s="469"/>
      <c r="T138" s="466"/>
      <c r="U138" s="460"/>
      <c r="V138" s="466"/>
      <c r="W138" s="460"/>
      <c r="X138" s="464"/>
      <c r="Y138" s="464"/>
      <c r="Z138" s="464"/>
      <c r="AA138" s="464"/>
      <c r="AB138" s="464"/>
      <c r="AC138" s="464"/>
      <c r="AD138" s="464"/>
      <c r="AE138" s="464"/>
      <c r="AF138" s="464"/>
      <c r="AG138" s="464"/>
      <c r="AH138" s="464"/>
      <c r="AI138" s="464"/>
      <c r="AJ138" s="469"/>
      <c r="AK138" s="464"/>
      <c r="AL138" s="466"/>
      <c r="AM138" s="464"/>
      <c r="AN138" s="464"/>
      <c r="AO138" s="464"/>
      <c r="AP138" s="464"/>
      <c r="AQ138" s="464"/>
      <c r="AR138" s="464"/>
      <c r="AS138" s="464"/>
      <c r="AT138" s="464"/>
      <c r="AU138" s="464"/>
      <c r="AV138" s="464"/>
      <c r="AW138" s="464"/>
      <c r="AX138" s="464"/>
      <c r="AY138" s="464"/>
      <c r="AZ138" s="464"/>
      <c r="BA138" s="464"/>
      <c r="BB138" s="464"/>
      <c r="BC138" s="464"/>
      <c r="AMG138" s="467"/>
      <c r="AMH138" s="467"/>
      <c r="AMI138" s="467"/>
      <c r="AMJ138" s="467"/>
    </row>
    <row r="139" s="376" customFormat="true" ht="15" hidden="false" customHeight="false" outlineLevel="0" collapsed="false">
      <c r="A139" s="457"/>
      <c r="B139" s="458"/>
      <c r="C139" s="468" t="n">
        <v>1</v>
      </c>
      <c r="D139" s="470"/>
      <c r="E139" s="466"/>
      <c r="F139" s="471" t="n">
        <f aca="true">OFFSET('(Energiepreise)'!$E$18,0,$C138+'(Energiepreise)'!$E$6-'(Energiepreise)'!$E$9)/100*F$28</f>
        <v>0</v>
      </c>
      <c r="G139" s="471" t="n">
        <f aca="true">OFFSET('(Energiepreise)'!$E$18,0,$C138+'(Energiepreise)'!$E$6-'(Energiepreise)'!$E$9)/100*G$28</f>
        <v>0</v>
      </c>
      <c r="H139" s="471" t="n">
        <f aca="true">OFFSET('(Energiepreise)'!$E$18,0,$C138+'(Energiepreise)'!$E$6-'(Energiepreise)'!$E$9)/100*H$28</f>
        <v>0</v>
      </c>
      <c r="I139" s="471" t="n">
        <f aca="true">OFFSET('(Energiepreise)'!$E$18,0,$C138+'(Energiepreise)'!$E$6-'(Energiepreise)'!$E$9)/100*I$28</f>
        <v>0</v>
      </c>
      <c r="J139" s="472"/>
      <c r="K139" s="473" t="n">
        <f aca="false">SUM(F139:I139)</f>
        <v>0</v>
      </c>
      <c r="L139" s="472"/>
      <c r="M139" s="472"/>
      <c r="N139" s="471" t="n">
        <f aca="true">OFFSET('(Energiepreise)'!$E$18,0,$C138+'(Energiepreise)'!$E$6-'(Energiepreise)'!$E$9)/100*N$28</f>
        <v>0</v>
      </c>
      <c r="O139" s="471" t="n">
        <f aca="true">OFFSET('(Energiepreise)'!$E$18,0,$C138+'(Energiepreise)'!$E$6-'(Energiepreise)'!$E$9)/100*O$28</f>
        <v>0</v>
      </c>
      <c r="P139" s="471" t="n">
        <f aca="true">OFFSET('(Energiepreise)'!$E$18,0,$C138+'(Energiepreise)'!$E$6-'(Energiepreise)'!$E$9)/100*P$28</f>
        <v>0</v>
      </c>
      <c r="Q139" s="471" t="n">
        <f aca="true">OFFSET('(Energiepreise)'!$E$18,0,$C138+'(Energiepreise)'!$E$6-'(Energiepreise)'!$E$9)/100*Q$28</f>
        <v>0</v>
      </c>
      <c r="R139" s="472"/>
      <c r="S139" s="474" t="n">
        <f aca="false">SUM(N139:Q139)</f>
        <v>0</v>
      </c>
      <c r="T139" s="472"/>
      <c r="U139" s="470"/>
      <c r="V139" s="466"/>
      <c r="W139" s="471" t="n">
        <f aca="true">OFFSET('(Energiepreise)'!$E$18,0,$C138+'(Energiepreise)'!$E$6-'(Energiepreise)'!$E$9)/100*W$28</f>
        <v>0</v>
      </c>
      <c r="X139" s="471" t="n">
        <f aca="true">OFFSET('(Energiepreise)'!$E$18,0,$C138+'(Energiepreise)'!$E$6-'(Energiepreise)'!$E$9)/100*X$28</f>
        <v>0</v>
      </c>
      <c r="Y139" s="471" t="n">
        <f aca="true">OFFSET('(Energiepreise)'!$E$18,0,$C138+'(Energiepreise)'!$E$6-'(Energiepreise)'!$E$9)/100*Y$28</f>
        <v>0</v>
      </c>
      <c r="Z139" s="471" t="n">
        <f aca="true">OFFSET('(Energiepreise)'!$E$18,0,$C138+'(Energiepreise)'!$E$6-'(Energiepreise)'!$E$9)/100*Z$28</f>
        <v>0</v>
      </c>
      <c r="AA139" s="472"/>
      <c r="AB139" s="473" t="n">
        <f aca="false">SUM(W139:Z139)</f>
        <v>0</v>
      </c>
      <c r="AC139" s="472"/>
      <c r="AD139" s="472"/>
      <c r="AE139" s="471" t="n">
        <f aca="true">OFFSET('(Energiepreise)'!$E$18,0,$C138+'(Energiepreise)'!$E$6-'(Energiepreise)'!$E$9)/100*AE$28</f>
        <v>0</v>
      </c>
      <c r="AF139" s="471" t="n">
        <f aca="true">OFFSET('(Energiepreise)'!$E$18,0,$C138+'(Energiepreise)'!$E$6-'(Energiepreise)'!$E$9)/100*AF$28</f>
        <v>0</v>
      </c>
      <c r="AG139" s="471" t="n">
        <f aca="true">OFFSET('(Energiepreise)'!$E$18,0,$C138+'(Energiepreise)'!$E$6-'(Energiepreise)'!$E$9)/100*AG$28</f>
        <v>0</v>
      </c>
      <c r="AH139" s="471" t="n">
        <f aca="true">OFFSET('(Energiepreise)'!$E$18,0,$C138+'(Energiepreise)'!$E$6-'(Energiepreise)'!$E$9)/100*AH$28</f>
        <v>0</v>
      </c>
      <c r="AI139" s="472"/>
      <c r="AJ139" s="474" t="n">
        <f aca="false">SUM(AE139:AH139)</f>
        <v>0</v>
      </c>
      <c r="AK139" s="472"/>
      <c r="AL139" s="472"/>
      <c r="AM139" s="472"/>
      <c r="AN139" s="472"/>
      <c r="AO139" s="472"/>
      <c r="AP139" s="472"/>
      <c r="AQ139" s="472"/>
      <c r="AR139" s="472"/>
      <c r="AS139" s="472"/>
      <c r="AT139" s="472"/>
      <c r="AU139" s="471" t="n">
        <f aca="true">OFFSET('(Energiepreise)'!$E$18,0,$C138+'(Energiepreise)'!$E$6-'(Energiepreise)'!$E$9)/100*AU$28</f>
        <v>0</v>
      </c>
      <c r="AV139" s="471" t="n">
        <f aca="true">OFFSET('(Energiepreise)'!$E$18,0,$C138+'(Energiepreise)'!$E$6-'(Energiepreise)'!$E$9)/100*AV$28</f>
        <v>0</v>
      </c>
      <c r="AW139" s="471" t="n">
        <f aca="true">OFFSET('(Energiepreise)'!$E$18,0,$C138+'(Energiepreise)'!$E$6-'(Energiepreise)'!$E$9)/100*AW$28</f>
        <v>0</v>
      </c>
      <c r="AX139" s="471" t="n">
        <f aca="true">OFFSET('(Energiepreise)'!$E$18,0,$C138+'(Energiepreise)'!$E$6-'(Energiepreise)'!$E$9)/100*AX$28</f>
        <v>0</v>
      </c>
      <c r="AY139" s="471" t="n">
        <f aca="true">OFFSET('(Energiepreise)'!$E$18,0,$C138+'(Energiepreise)'!$E$6-'(Energiepreise)'!$E$9)/100*AY$28</f>
        <v>0</v>
      </c>
      <c r="AZ139" s="472"/>
      <c r="BA139" s="472"/>
      <c r="BB139" s="471" t="n">
        <f aca="true">OFFSET('(Energiepreise)'!$E$18,0,$C138+'(Energiepreise)'!$E$6-'(Energiepreise)'!$E$9)/100*BB$28</f>
        <v>0</v>
      </c>
      <c r="BC139" s="471" t="n">
        <f aca="true">OFFSET('(Energiepreise)'!$E$18,0,$C138+'(Energiepreise)'!$E$6-'(Energiepreise)'!$E$9)/100*BC$28</f>
        <v>0</v>
      </c>
      <c r="AMG139" s="467"/>
      <c r="AMH139" s="467"/>
      <c r="AMI139" s="467"/>
      <c r="AMJ139" s="467"/>
    </row>
    <row r="140" s="376" customFormat="true" ht="15" hidden="false" customHeight="false" outlineLevel="0" collapsed="false">
      <c r="A140" s="457"/>
      <c r="B140" s="458"/>
      <c r="C140" s="468" t="n">
        <v>2</v>
      </c>
      <c r="D140" s="470"/>
      <c r="E140" s="466"/>
      <c r="F140" s="471" t="n">
        <f aca="true">OFFSET('(Energiepreise)'!$E$18,0,$C139+'(Energiepreise)'!$E$6-'(Energiepreise)'!$E$9)/100*F$28</f>
        <v>0</v>
      </c>
      <c r="G140" s="471" t="n">
        <f aca="true">OFFSET('(Energiepreise)'!$E$18,0,$C139+'(Energiepreise)'!$E$6-'(Energiepreise)'!$E$9)/100*G$28</f>
        <v>0</v>
      </c>
      <c r="H140" s="471" t="n">
        <f aca="true">OFFSET('(Energiepreise)'!$E$18,0,$C139+'(Energiepreise)'!$E$6-'(Energiepreise)'!$E$9)/100*H$28</f>
        <v>0</v>
      </c>
      <c r="I140" s="471" t="n">
        <f aca="true">OFFSET('(Energiepreise)'!$E$18,0,$C139+'(Energiepreise)'!$E$6-'(Energiepreise)'!$E$9)/100*I$28</f>
        <v>0</v>
      </c>
      <c r="J140" s="472"/>
      <c r="K140" s="473" t="n">
        <f aca="false">SUM(F140:I140)</f>
        <v>0</v>
      </c>
      <c r="L140" s="472"/>
      <c r="M140" s="472"/>
      <c r="N140" s="471" t="n">
        <f aca="true">OFFSET('(Energiepreise)'!$E$18,0,$C139+'(Energiepreise)'!$E$6-'(Energiepreise)'!$E$9)/100*N$28</f>
        <v>0</v>
      </c>
      <c r="O140" s="471" t="n">
        <f aca="true">OFFSET('(Energiepreise)'!$E$18,0,$C139+'(Energiepreise)'!$E$6-'(Energiepreise)'!$E$9)/100*O$28</f>
        <v>0</v>
      </c>
      <c r="P140" s="471" t="n">
        <f aca="true">OFFSET('(Energiepreise)'!$E$18,0,$C139+'(Energiepreise)'!$E$6-'(Energiepreise)'!$E$9)/100*P$28</f>
        <v>0</v>
      </c>
      <c r="Q140" s="471" t="n">
        <f aca="true">OFFSET('(Energiepreise)'!$E$18,0,$C139+'(Energiepreise)'!$E$6-'(Energiepreise)'!$E$9)/100*Q$28</f>
        <v>0</v>
      </c>
      <c r="R140" s="472"/>
      <c r="S140" s="474" t="n">
        <f aca="false">SUM(N140:Q140)</f>
        <v>0</v>
      </c>
      <c r="T140" s="472"/>
      <c r="U140" s="470"/>
      <c r="V140" s="466"/>
      <c r="W140" s="471" t="n">
        <f aca="true">OFFSET('(Energiepreise)'!$E$18,0,$C139+'(Energiepreise)'!$E$6-'(Energiepreise)'!$E$9)/100*W$28</f>
        <v>0</v>
      </c>
      <c r="X140" s="471" t="n">
        <f aca="true">OFFSET('(Energiepreise)'!$E$18,0,$C139+'(Energiepreise)'!$E$6-'(Energiepreise)'!$E$9)/100*X$28</f>
        <v>0</v>
      </c>
      <c r="Y140" s="471" t="n">
        <f aca="true">OFFSET('(Energiepreise)'!$E$18,0,$C139+'(Energiepreise)'!$E$6-'(Energiepreise)'!$E$9)/100*Y$28</f>
        <v>0</v>
      </c>
      <c r="Z140" s="471" t="n">
        <f aca="true">OFFSET('(Energiepreise)'!$E$18,0,$C139+'(Energiepreise)'!$E$6-'(Energiepreise)'!$E$9)/100*Z$28</f>
        <v>0</v>
      </c>
      <c r="AA140" s="472"/>
      <c r="AB140" s="473" t="n">
        <f aca="false">SUM(W140:Z140)</f>
        <v>0</v>
      </c>
      <c r="AC140" s="472"/>
      <c r="AD140" s="472"/>
      <c r="AE140" s="471" t="n">
        <f aca="true">OFFSET('(Energiepreise)'!$E$18,0,$C139+'(Energiepreise)'!$E$6-'(Energiepreise)'!$E$9)/100*AE$28</f>
        <v>0</v>
      </c>
      <c r="AF140" s="471" t="n">
        <f aca="true">OFFSET('(Energiepreise)'!$E$18,0,$C139+'(Energiepreise)'!$E$6-'(Energiepreise)'!$E$9)/100*AF$28</f>
        <v>0</v>
      </c>
      <c r="AG140" s="471" t="n">
        <f aca="true">OFFSET('(Energiepreise)'!$E$18,0,$C139+'(Energiepreise)'!$E$6-'(Energiepreise)'!$E$9)/100*AG$28</f>
        <v>0</v>
      </c>
      <c r="AH140" s="471" t="n">
        <f aca="true">OFFSET('(Energiepreise)'!$E$18,0,$C139+'(Energiepreise)'!$E$6-'(Energiepreise)'!$E$9)/100*AH$28</f>
        <v>0</v>
      </c>
      <c r="AI140" s="472"/>
      <c r="AJ140" s="474" t="n">
        <f aca="false">SUM(AE140:AH140)</f>
        <v>0</v>
      </c>
      <c r="AK140" s="472"/>
      <c r="AL140" s="472"/>
      <c r="AM140" s="472"/>
      <c r="AN140" s="472"/>
      <c r="AO140" s="472"/>
      <c r="AP140" s="472"/>
      <c r="AQ140" s="472"/>
      <c r="AR140" s="472"/>
      <c r="AS140" s="472"/>
      <c r="AT140" s="472"/>
      <c r="AU140" s="471" t="n">
        <f aca="true">OFFSET('(Energiepreise)'!$E$18,0,$C139+'(Energiepreise)'!$E$6-'(Energiepreise)'!$E$9)/100*AU$28</f>
        <v>0</v>
      </c>
      <c r="AV140" s="471" t="n">
        <f aca="true">OFFSET('(Energiepreise)'!$E$18,0,$C139+'(Energiepreise)'!$E$6-'(Energiepreise)'!$E$9)/100*AV$28</f>
        <v>0</v>
      </c>
      <c r="AW140" s="471" t="n">
        <f aca="true">OFFSET('(Energiepreise)'!$E$18,0,$C139+'(Energiepreise)'!$E$6-'(Energiepreise)'!$E$9)/100*AW$28</f>
        <v>0</v>
      </c>
      <c r="AX140" s="471" t="n">
        <f aca="true">OFFSET('(Energiepreise)'!$E$18,0,$C139+'(Energiepreise)'!$E$6-'(Energiepreise)'!$E$9)/100*AX$28</f>
        <v>0</v>
      </c>
      <c r="AY140" s="471" t="n">
        <f aca="true">OFFSET('(Energiepreise)'!$E$18,0,$C139+'(Energiepreise)'!$E$6-'(Energiepreise)'!$E$9)/100*AY$28</f>
        <v>0</v>
      </c>
      <c r="AZ140" s="472"/>
      <c r="BA140" s="472"/>
      <c r="BB140" s="471" t="n">
        <f aca="true">OFFSET('(Energiepreise)'!$E$18,0,$C139+'(Energiepreise)'!$E$6-'(Energiepreise)'!$E$9)/100*BB$28</f>
        <v>0</v>
      </c>
      <c r="BC140" s="471" t="n">
        <f aca="true">OFFSET('(Energiepreise)'!$E$18,0,$C139+'(Energiepreise)'!$E$6-'(Energiepreise)'!$E$9)/100*BC$28</f>
        <v>0</v>
      </c>
      <c r="AMG140" s="467"/>
      <c r="AMH140" s="467"/>
      <c r="AMI140" s="467"/>
      <c r="AMJ140" s="467"/>
    </row>
    <row r="141" s="376" customFormat="true" ht="15" hidden="false" customHeight="false" outlineLevel="0" collapsed="false">
      <c r="A141" s="457"/>
      <c r="B141" s="458"/>
      <c r="C141" s="468" t="n">
        <v>3</v>
      </c>
      <c r="D141" s="470"/>
      <c r="E141" s="466"/>
      <c r="F141" s="471" t="n">
        <f aca="true">OFFSET('(Energiepreise)'!$E$18,0,$C140+'(Energiepreise)'!$E$6-'(Energiepreise)'!$E$9)/100*F$28</f>
        <v>0</v>
      </c>
      <c r="G141" s="471" t="n">
        <f aca="true">OFFSET('(Energiepreise)'!$E$18,0,$C140+'(Energiepreise)'!$E$6-'(Energiepreise)'!$E$9)/100*G$28</f>
        <v>0</v>
      </c>
      <c r="H141" s="471" t="n">
        <f aca="true">OFFSET('(Energiepreise)'!$E$18,0,$C140+'(Energiepreise)'!$E$6-'(Energiepreise)'!$E$9)/100*H$28</f>
        <v>0</v>
      </c>
      <c r="I141" s="471" t="n">
        <f aca="true">OFFSET('(Energiepreise)'!$E$18,0,$C140+'(Energiepreise)'!$E$6-'(Energiepreise)'!$E$9)/100*I$28</f>
        <v>0</v>
      </c>
      <c r="J141" s="472"/>
      <c r="K141" s="473" t="n">
        <f aca="false">SUM(F141:I141)</f>
        <v>0</v>
      </c>
      <c r="L141" s="472"/>
      <c r="M141" s="472"/>
      <c r="N141" s="471" t="n">
        <f aca="true">OFFSET('(Energiepreise)'!$E$18,0,$C140+'(Energiepreise)'!$E$6-'(Energiepreise)'!$E$9)/100*N$28</f>
        <v>0</v>
      </c>
      <c r="O141" s="471" t="n">
        <f aca="true">OFFSET('(Energiepreise)'!$E$18,0,$C140+'(Energiepreise)'!$E$6-'(Energiepreise)'!$E$9)/100*O$28</f>
        <v>0</v>
      </c>
      <c r="P141" s="471" t="n">
        <f aca="true">OFFSET('(Energiepreise)'!$E$18,0,$C140+'(Energiepreise)'!$E$6-'(Energiepreise)'!$E$9)/100*P$28</f>
        <v>0</v>
      </c>
      <c r="Q141" s="471" t="n">
        <f aca="true">OFFSET('(Energiepreise)'!$E$18,0,$C140+'(Energiepreise)'!$E$6-'(Energiepreise)'!$E$9)/100*Q$28</f>
        <v>0</v>
      </c>
      <c r="R141" s="472"/>
      <c r="S141" s="474" t="n">
        <f aca="false">SUM(N141:Q141)</f>
        <v>0</v>
      </c>
      <c r="T141" s="472"/>
      <c r="U141" s="470"/>
      <c r="V141" s="466"/>
      <c r="W141" s="471" t="n">
        <f aca="true">OFFSET('(Energiepreise)'!$E$18,0,$C140+'(Energiepreise)'!$E$6-'(Energiepreise)'!$E$9)/100*W$28</f>
        <v>0</v>
      </c>
      <c r="X141" s="471" t="n">
        <f aca="true">OFFSET('(Energiepreise)'!$E$18,0,$C140+'(Energiepreise)'!$E$6-'(Energiepreise)'!$E$9)/100*X$28</f>
        <v>0</v>
      </c>
      <c r="Y141" s="471" t="n">
        <f aca="true">OFFSET('(Energiepreise)'!$E$18,0,$C140+'(Energiepreise)'!$E$6-'(Energiepreise)'!$E$9)/100*Y$28</f>
        <v>0</v>
      </c>
      <c r="Z141" s="471" t="n">
        <f aca="true">OFFSET('(Energiepreise)'!$E$18,0,$C140+'(Energiepreise)'!$E$6-'(Energiepreise)'!$E$9)/100*Z$28</f>
        <v>0</v>
      </c>
      <c r="AA141" s="472"/>
      <c r="AB141" s="473" t="n">
        <f aca="false">SUM(W141:Z141)</f>
        <v>0</v>
      </c>
      <c r="AC141" s="472"/>
      <c r="AD141" s="472"/>
      <c r="AE141" s="471" t="n">
        <f aca="true">OFFSET('(Energiepreise)'!$E$18,0,$C140+'(Energiepreise)'!$E$6-'(Energiepreise)'!$E$9)/100*AE$28</f>
        <v>0</v>
      </c>
      <c r="AF141" s="471" t="n">
        <f aca="true">OFFSET('(Energiepreise)'!$E$18,0,$C140+'(Energiepreise)'!$E$6-'(Energiepreise)'!$E$9)/100*AF$28</f>
        <v>0</v>
      </c>
      <c r="AG141" s="471" t="n">
        <f aca="true">OFFSET('(Energiepreise)'!$E$18,0,$C140+'(Energiepreise)'!$E$6-'(Energiepreise)'!$E$9)/100*AG$28</f>
        <v>0</v>
      </c>
      <c r="AH141" s="471" t="n">
        <f aca="true">OFFSET('(Energiepreise)'!$E$18,0,$C140+'(Energiepreise)'!$E$6-'(Energiepreise)'!$E$9)/100*AH$28</f>
        <v>0</v>
      </c>
      <c r="AI141" s="472"/>
      <c r="AJ141" s="474" t="n">
        <f aca="false">SUM(AE141:AH141)</f>
        <v>0</v>
      </c>
      <c r="AK141" s="472"/>
      <c r="AL141" s="472"/>
      <c r="AM141" s="472"/>
      <c r="AN141" s="472"/>
      <c r="AO141" s="472"/>
      <c r="AP141" s="472"/>
      <c r="AQ141" s="472"/>
      <c r="AR141" s="472"/>
      <c r="AS141" s="472"/>
      <c r="AT141" s="472"/>
      <c r="AU141" s="471" t="n">
        <f aca="true">OFFSET('(Energiepreise)'!$E$18,0,$C140+'(Energiepreise)'!$E$6-'(Energiepreise)'!$E$9)/100*AU$28</f>
        <v>0</v>
      </c>
      <c r="AV141" s="471" t="n">
        <f aca="true">OFFSET('(Energiepreise)'!$E$18,0,$C140+'(Energiepreise)'!$E$6-'(Energiepreise)'!$E$9)/100*AV$28</f>
        <v>0</v>
      </c>
      <c r="AW141" s="471" t="n">
        <f aca="true">OFFSET('(Energiepreise)'!$E$18,0,$C140+'(Energiepreise)'!$E$6-'(Energiepreise)'!$E$9)/100*AW$28</f>
        <v>0</v>
      </c>
      <c r="AX141" s="471" t="n">
        <f aca="true">OFFSET('(Energiepreise)'!$E$18,0,$C140+'(Energiepreise)'!$E$6-'(Energiepreise)'!$E$9)/100*AX$28</f>
        <v>0</v>
      </c>
      <c r="AY141" s="471" t="n">
        <f aca="true">OFFSET('(Energiepreise)'!$E$18,0,$C140+'(Energiepreise)'!$E$6-'(Energiepreise)'!$E$9)/100*AY$28</f>
        <v>0</v>
      </c>
      <c r="AZ141" s="472"/>
      <c r="BA141" s="472"/>
      <c r="BB141" s="471" t="n">
        <f aca="true">OFFSET('(Energiepreise)'!$E$18,0,$C140+'(Energiepreise)'!$E$6-'(Energiepreise)'!$E$9)/100*BB$28</f>
        <v>0</v>
      </c>
      <c r="BC141" s="471" t="n">
        <f aca="true">OFFSET('(Energiepreise)'!$E$18,0,$C140+'(Energiepreise)'!$E$6-'(Energiepreise)'!$E$9)/100*BC$28</f>
        <v>0</v>
      </c>
      <c r="AMG141" s="467"/>
      <c r="AMH141" s="467"/>
      <c r="AMI141" s="467"/>
      <c r="AMJ141" s="467"/>
    </row>
    <row r="142" s="376" customFormat="true" ht="15" hidden="false" customHeight="false" outlineLevel="0" collapsed="false">
      <c r="A142" s="457"/>
      <c r="B142" s="458"/>
      <c r="C142" s="468" t="n">
        <v>4</v>
      </c>
      <c r="D142" s="470"/>
      <c r="E142" s="466"/>
      <c r="F142" s="471" t="n">
        <f aca="true">OFFSET('(Energiepreise)'!$E$18,0,$C141+'(Energiepreise)'!$E$6-'(Energiepreise)'!$E$9)/100*F$28</f>
        <v>0</v>
      </c>
      <c r="G142" s="471" t="n">
        <f aca="true">OFFSET('(Energiepreise)'!$E$18,0,$C141+'(Energiepreise)'!$E$6-'(Energiepreise)'!$E$9)/100*G$28</f>
        <v>0</v>
      </c>
      <c r="H142" s="471" t="n">
        <f aca="true">OFFSET('(Energiepreise)'!$E$18,0,$C141+'(Energiepreise)'!$E$6-'(Energiepreise)'!$E$9)/100*H$28</f>
        <v>0</v>
      </c>
      <c r="I142" s="471" t="n">
        <f aca="true">OFFSET('(Energiepreise)'!$E$18,0,$C141+'(Energiepreise)'!$E$6-'(Energiepreise)'!$E$9)/100*I$28</f>
        <v>0</v>
      </c>
      <c r="J142" s="472"/>
      <c r="K142" s="473" t="n">
        <f aca="false">SUM(F142:I142)</f>
        <v>0</v>
      </c>
      <c r="L142" s="472"/>
      <c r="M142" s="472"/>
      <c r="N142" s="471" t="n">
        <f aca="true">OFFSET('(Energiepreise)'!$E$18,0,$C141+'(Energiepreise)'!$E$6-'(Energiepreise)'!$E$9)/100*N$28</f>
        <v>0</v>
      </c>
      <c r="O142" s="471" t="n">
        <f aca="true">OFFSET('(Energiepreise)'!$E$18,0,$C141+'(Energiepreise)'!$E$6-'(Energiepreise)'!$E$9)/100*O$28</f>
        <v>0</v>
      </c>
      <c r="P142" s="471" t="n">
        <f aca="true">OFFSET('(Energiepreise)'!$E$18,0,$C141+'(Energiepreise)'!$E$6-'(Energiepreise)'!$E$9)/100*P$28</f>
        <v>0</v>
      </c>
      <c r="Q142" s="471" t="n">
        <f aca="true">OFFSET('(Energiepreise)'!$E$18,0,$C141+'(Energiepreise)'!$E$6-'(Energiepreise)'!$E$9)/100*Q$28</f>
        <v>0</v>
      </c>
      <c r="R142" s="472"/>
      <c r="S142" s="474" t="n">
        <f aca="false">SUM(N142:Q142)</f>
        <v>0</v>
      </c>
      <c r="T142" s="472"/>
      <c r="U142" s="470"/>
      <c r="V142" s="466"/>
      <c r="W142" s="471" t="n">
        <f aca="true">OFFSET('(Energiepreise)'!$E$18,0,$C141+'(Energiepreise)'!$E$6-'(Energiepreise)'!$E$9)/100*W$28</f>
        <v>0</v>
      </c>
      <c r="X142" s="471" t="n">
        <f aca="true">OFFSET('(Energiepreise)'!$E$18,0,$C141+'(Energiepreise)'!$E$6-'(Energiepreise)'!$E$9)/100*X$28</f>
        <v>0</v>
      </c>
      <c r="Y142" s="471" t="n">
        <f aca="true">OFFSET('(Energiepreise)'!$E$18,0,$C141+'(Energiepreise)'!$E$6-'(Energiepreise)'!$E$9)/100*Y$28</f>
        <v>0</v>
      </c>
      <c r="Z142" s="471" t="n">
        <f aca="true">OFFSET('(Energiepreise)'!$E$18,0,$C141+'(Energiepreise)'!$E$6-'(Energiepreise)'!$E$9)/100*Z$28</f>
        <v>0</v>
      </c>
      <c r="AA142" s="472"/>
      <c r="AB142" s="473" t="n">
        <f aca="false">SUM(W142:Z142)</f>
        <v>0</v>
      </c>
      <c r="AC142" s="472"/>
      <c r="AD142" s="472"/>
      <c r="AE142" s="471" t="n">
        <f aca="true">OFFSET('(Energiepreise)'!$E$18,0,$C141+'(Energiepreise)'!$E$6-'(Energiepreise)'!$E$9)/100*AE$28</f>
        <v>0</v>
      </c>
      <c r="AF142" s="471" t="n">
        <f aca="true">OFFSET('(Energiepreise)'!$E$18,0,$C141+'(Energiepreise)'!$E$6-'(Energiepreise)'!$E$9)/100*AF$28</f>
        <v>0</v>
      </c>
      <c r="AG142" s="471" t="n">
        <f aca="true">OFFSET('(Energiepreise)'!$E$18,0,$C141+'(Energiepreise)'!$E$6-'(Energiepreise)'!$E$9)/100*AG$28</f>
        <v>0</v>
      </c>
      <c r="AH142" s="471" t="n">
        <f aca="true">OFFSET('(Energiepreise)'!$E$18,0,$C141+'(Energiepreise)'!$E$6-'(Energiepreise)'!$E$9)/100*AH$28</f>
        <v>0</v>
      </c>
      <c r="AI142" s="472"/>
      <c r="AJ142" s="474" t="n">
        <f aca="false">SUM(AE142:AH142)</f>
        <v>0</v>
      </c>
      <c r="AK142" s="472"/>
      <c r="AL142" s="472"/>
      <c r="AM142" s="472"/>
      <c r="AN142" s="472"/>
      <c r="AO142" s="472"/>
      <c r="AP142" s="472"/>
      <c r="AQ142" s="472"/>
      <c r="AR142" s="472"/>
      <c r="AS142" s="472"/>
      <c r="AT142" s="472"/>
      <c r="AU142" s="471" t="n">
        <f aca="true">OFFSET('(Energiepreise)'!$E$18,0,$C141+'(Energiepreise)'!$E$6-'(Energiepreise)'!$E$9)/100*AU$28</f>
        <v>0</v>
      </c>
      <c r="AV142" s="471" t="n">
        <f aca="true">OFFSET('(Energiepreise)'!$E$18,0,$C141+'(Energiepreise)'!$E$6-'(Energiepreise)'!$E$9)/100*AV$28</f>
        <v>0</v>
      </c>
      <c r="AW142" s="471" t="n">
        <f aca="true">OFFSET('(Energiepreise)'!$E$18,0,$C141+'(Energiepreise)'!$E$6-'(Energiepreise)'!$E$9)/100*AW$28</f>
        <v>0</v>
      </c>
      <c r="AX142" s="471" t="n">
        <f aca="true">OFFSET('(Energiepreise)'!$E$18,0,$C141+'(Energiepreise)'!$E$6-'(Energiepreise)'!$E$9)/100*AX$28</f>
        <v>0</v>
      </c>
      <c r="AY142" s="471" t="n">
        <f aca="true">OFFSET('(Energiepreise)'!$E$18,0,$C141+'(Energiepreise)'!$E$6-'(Energiepreise)'!$E$9)/100*AY$28</f>
        <v>0</v>
      </c>
      <c r="AZ142" s="472"/>
      <c r="BA142" s="472"/>
      <c r="BB142" s="471" t="n">
        <f aca="true">OFFSET('(Energiepreise)'!$E$18,0,$C141+'(Energiepreise)'!$E$6-'(Energiepreise)'!$E$9)/100*BB$28</f>
        <v>0</v>
      </c>
      <c r="BC142" s="471" t="n">
        <f aca="true">OFFSET('(Energiepreise)'!$E$18,0,$C141+'(Energiepreise)'!$E$6-'(Energiepreise)'!$E$9)/100*BC$28</f>
        <v>0</v>
      </c>
      <c r="AMG142" s="467"/>
      <c r="AMH142" s="467"/>
      <c r="AMI142" s="467"/>
      <c r="AMJ142" s="467"/>
    </row>
    <row r="143" s="376" customFormat="true" ht="15" hidden="false" customHeight="false" outlineLevel="0" collapsed="false">
      <c r="A143" s="457"/>
      <c r="B143" s="458"/>
      <c r="C143" s="468" t="n">
        <v>5</v>
      </c>
      <c r="D143" s="470"/>
      <c r="E143" s="466"/>
      <c r="F143" s="471" t="n">
        <f aca="true">OFFSET('(Energiepreise)'!$E$18,0,$C142+'(Energiepreise)'!$E$6-'(Energiepreise)'!$E$9)/100*F$28</f>
        <v>0</v>
      </c>
      <c r="G143" s="471" t="n">
        <f aca="true">OFFSET('(Energiepreise)'!$E$18,0,$C142+'(Energiepreise)'!$E$6-'(Energiepreise)'!$E$9)/100*G$28</f>
        <v>0</v>
      </c>
      <c r="H143" s="471" t="n">
        <f aca="true">OFFSET('(Energiepreise)'!$E$18,0,$C142+'(Energiepreise)'!$E$6-'(Energiepreise)'!$E$9)/100*H$28</f>
        <v>0</v>
      </c>
      <c r="I143" s="471" t="n">
        <f aca="true">OFFSET('(Energiepreise)'!$E$18,0,$C142+'(Energiepreise)'!$E$6-'(Energiepreise)'!$E$9)/100*I$28</f>
        <v>0</v>
      </c>
      <c r="J143" s="472"/>
      <c r="K143" s="473" t="n">
        <f aca="false">SUM(F143:I143)</f>
        <v>0</v>
      </c>
      <c r="L143" s="472"/>
      <c r="M143" s="472"/>
      <c r="N143" s="471" t="n">
        <f aca="true">OFFSET('(Energiepreise)'!$E$18,0,$C142+'(Energiepreise)'!$E$6-'(Energiepreise)'!$E$9)/100*N$28</f>
        <v>0</v>
      </c>
      <c r="O143" s="471" t="n">
        <f aca="true">OFFSET('(Energiepreise)'!$E$18,0,$C142+'(Energiepreise)'!$E$6-'(Energiepreise)'!$E$9)/100*O$28</f>
        <v>0</v>
      </c>
      <c r="P143" s="471" t="n">
        <f aca="true">OFFSET('(Energiepreise)'!$E$18,0,$C142+'(Energiepreise)'!$E$6-'(Energiepreise)'!$E$9)/100*P$28</f>
        <v>0</v>
      </c>
      <c r="Q143" s="471" t="n">
        <f aca="true">OFFSET('(Energiepreise)'!$E$18,0,$C142+'(Energiepreise)'!$E$6-'(Energiepreise)'!$E$9)/100*Q$28</f>
        <v>0</v>
      </c>
      <c r="R143" s="472"/>
      <c r="S143" s="474" t="n">
        <f aca="false">SUM(N143:Q143)</f>
        <v>0</v>
      </c>
      <c r="T143" s="472"/>
      <c r="U143" s="470"/>
      <c r="V143" s="466"/>
      <c r="W143" s="471" t="n">
        <f aca="true">OFFSET('(Energiepreise)'!$E$18,0,$C142+'(Energiepreise)'!$E$6-'(Energiepreise)'!$E$9)/100*W$28</f>
        <v>0</v>
      </c>
      <c r="X143" s="471" t="n">
        <f aca="true">OFFSET('(Energiepreise)'!$E$18,0,$C142+'(Energiepreise)'!$E$6-'(Energiepreise)'!$E$9)/100*X$28</f>
        <v>0</v>
      </c>
      <c r="Y143" s="471" t="n">
        <f aca="true">OFFSET('(Energiepreise)'!$E$18,0,$C142+'(Energiepreise)'!$E$6-'(Energiepreise)'!$E$9)/100*Y$28</f>
        <v>0</v>
      </c>
      <c r="Z143" s="471" t="n">
        <f aca="true">OFFSET('(Energiepreise)'!$E$18,0,$C142+'(Energiepreise)'!$E$6-'(Energiepreise)'!$E$9)/100*Z$28</f>
        <v>0</v>
      </c>
      <c r="AA143" s="472"/>
      <c r="AB143" s="473" t="n">
        <f aca="false">SUM(W143:Z143)</f>
        <v>0</v>
      </c>
      <c r="AC143" s="472"/>
      <c r="AD143" s="472"/>
      <c r="AE143" s="471" t="n">
        <f aca="true">OFFSET('(Energiepreise)'!$E$18,0,$C142+'(Energiepreise)'!$E$6-'(Energiepreise)'!$E$9)/100*AE$28</f>
        <v>0</v>
      </c>
      <c r="AF143" s="471" t="n">
        <f aca="true">OFFSET('(Energiepreise)'!$E$18,0,$C142+'(Energiepreise)'!$E$6-'(Energiepreise)'!$E$9)/100*AF$28</f>
        <v>0</v>
      </c>
      <c r="AG143" s="471" t="n">
        <f aca="true">OFFSET('(Energiepreise)'!$E$18,0,$C142+'(Energiepreise)'!$E$6-'(Energiepreise)'!$E$9)/100*AG$28</f>
        <v>0</v>
      </c>
      <c r="AH143" s="471" t="n">
        <f aca="true">OFFSET('(Energiepreise)'!$E$18,0,$C142+'(Energiepreise)'!$E$6-'(Energiepreise)'!$E$9)/100*AH$28</f>
        <v>0</v>
      </c>
      <c r="AI143" s="472"/>
      <c r="AJ143" s="474" t="n">
        <f aca="false">SUM(AE143:AH143)</f>
        <v>0</v>
      </c>
      <c r="AK143" s="472"/>
      <c r="AL143" s="472"/>
      <c r="AM143" s="472"/>
      <c r="AN143" s="472"/>
      <c r="AO143" s="472"/>
      <c r="AP143" s="472"/>
      <c r="AQ143" s="472"/>
      <c r="AR143" s="472"/>
      <c r="AS143" s="472"/>
      <c r="AT143" s="472"/>
      <c r="AU143" s="471" t="n">
        <f aca="true">OFFSET('(Energiepreise)'!$E$18,0,$C142+'(Energiepreise)'!$E$6-'(Energiepreise)'!$E$9)/100*AU$28</f>
        <v>0</v>
      </c>
      <c r="AV143" s="471" t="n">
        <f aca="true">OFFSET('(Energiepreise)'!$E$18,0,$C142+'(Energiepreise)'!$E$6-'(Energiepreise)'!$E$9)/100*AV$28</f>
        <v>0</v>
      </c>
      <c r="AW143" s="471" t="n">
        <f aca="true">OFFSET('(Energiepreise)'!$E$18,0,$C142+'(Energiepreise)'!$E$6-'(Energiepreise)'!$E$9)/100*AW$28</f>
        <v>0</v>
      </c>
      <c r="AX143" s="471" t="n">
        <f aca="true">OFFSET('(Energiepreise)'!$E$18,0,$C142+'(Energiepreise)'!$E$6-'(Energiepreise)'!$E$9)/100*AX$28</f>
        <v>0</v>
      </c>
      <c r="AY143" s="471" t="n">
        <f aca="true">OFFSET('(Energiepreise)'!$E$18,0,$C142+'(Energiepreise)'!$E$6-'(Energiepreise)'!$E$9)/100*AY$28</f>
        <v>0</v>
      </c>
      <c r="AZ143" s="472"/>
      <c r="BA143" s="472"/>
      <c r="BB143" s="471" t="n">
        <f aca="true">OFFSET('(Energiepreise)'!$E$18,0,$C142+'(Energiepreise)'!$E$6-'(Energiepreise)'!$E$9)/100*BB$28</f>
        <v>0</v>
      </c>
      <c r="BC143" s="471" t="n">
        <f aca="true">OFFSET('(Energiepreise)'!$E$18,0,$C142+'(Energiepreise)'!$E$6-'(Energiepreise)'!$E$9)/100*BC$28</f>
        <v>0</v>
      </c>
      <c r="AMG143" s="467"/>
      <c r="AMH143" s="467"/>
      <c r="AMI143" s="467"/>
      <c r="AMJ143" s="467"/>
    </row>
    <row r="144" s="376" customFormat="true" ht="15" hidden="false" customHeight="false" outlineLevel="0" collapsed="false">
      <c r="A144" s="457"/>
      <c r="B144" s="458"/>
      <c r="C144" s="468" t="n">
        <v>6</v>
      </c>
      <c r="D144" s="470"/>
      <c r="E144" s="466"/>
      <c r="F144" s="471" t="n">
        <f aca="true">OFFSET('(Energiepreise)'!$E$18,0,$C143+'(Energiepreise)'!$E$6-'(Energiepreise)'!$E$9)/100*F$28</f>
        <v>0</v>
      </c>
      <c r="G144" s="471" t="n">
        <f aca="true">OFFSET('(Energiepreise)'!$E$18,0,$C143+'(Energiepreise)'!$E$6-'(Energiepreise)'!$E$9)/100*G$28</f>
        <v>0</v>
      </c>
      <c r="H144" s="471" t="n">
        <f aca="true">OFFSET('(Energiepreise)'!$E$18,0,$C143+'(Energiepreise)'!$E$6-'(Energiepreise)'!$E$9)/100*H$28</f>
        <v>0</v>
      </c>
      <c r="I144" s="471" t="n">
        <f aca="true">OFFSET('(Energiepreise)'!$E$18,0,$C143+'(Energiepreise)'!$E$6-'(Energiepreise)'!$E$9)/100*I$28</f>
        <v>0</v>
      </c>
      <c r="J144" s="472"/>
      <c r="K144" s="473" t="n">
        <f aca="false">SUM(F144:I144)</f>
        <v>0</v>
      </c>
      <c r="L144" s="472"/>
      <c r="M144" s="472"/>
      <c r="N144" s="471" t="n">
        <f aca="true">OFFSET('(Energiepreise)'!$E$18,0,$C143+'(Energiepreise)'!$E$6-'(Energiepreise)'!$E$9)/100*N$28</f>
        <v>0</v>
      </c>
      <c r="O144" s="471" t="n">
        <f aca="true">OFFSET('(Energiepreise)'!$E$18,0,$C143+'(Energiepreise)'!$E$6-'(Energiepreise)'!$E$9)/100*O$28</f>
        <v>0</v>
      </c>
      <c r="P144" s="471" t="n">
        <f aca="true">OFFSET('(Energiepreise)'!$E$18,0,$C143+'(Energiepreise)'!$E$6-'(Energiepreise)'!$E$9)/100*P$28</f>
        <v>0</v>
      </c>
      <c r="Q144" s="471" t="n">
        <f aca="true">OFFSET('(Energiepreise)'!$E$18,0,$C143+'(Energiepreise)'!$E$6-'(Energiepreise)'!$E$9)/100*Q$28</f>
        <v>0</v>
      </c>
      <c r="R144" s="472"/>
      <c r="S144" s="474" t="n">
        <f aca="false">SUM(N144:Q144)</f>
        <v>0</v>
      </c>
      <c r="T144" s="472"/>
      <c r="U144" s="470"/>
      <c r="V144" s="466"/>
      <c r="W144" s="471" t="n">
        <f aca="true">OFFSET('(Energiepreise)'!$E$18,0,$C143+'(Energiepreise)'!$E$6-'(Energiepreise)'!$E$9)/100*W$28</f>
        <v>0</v>
      </c>
      <c r="X144" s="471" t="n">
        <f aca="true">OFFSET('(Energiepreise)'!$E$18,0,$C143+'(Energiepreise)'!$E$6-'(Energiepreise)'!$E$9)/100*X$28</f>
        <v>0</v>
      </c>
      <c r="Y144" s="471" t="n">
        <f aca="true">OFFSET('(Energiepreise)'!$E$18,0,$C143+'(Energiepreise)'!$E$6-'(Energiepreise)'!$E$9)/100*Y$28</f>
        <v>0</v>
      </c>
      <c r="Z144" s="471" t="n">
        <f aca="true">OFFSET('(Energiepreise)'!$E$18,0,$C143+'(Energiepreise)'!$E$6-'(Energiepreise)'!$E$9)/100*Z$28</f>
        <v>0</v>
      </c>
      <c r="AA144" s="472"/>
      <c r="AB144" s="473" t="n">
        <f aca="false">SUM(W144:Z144)</f>
        <v>0</v>
      </c>
      <c r="AC144" s="472"/>
      <c r="AD144" s="472"/>
      <c r="AE144" s="471" t="n">
        <f aca="true">OFFSET('(Energiepreise)'!$E$18,0,$C143+'(Energiepreise)'!$E$6-'(Energiepreise)'!$E$9)/100*AE$28</f>
        <v>0</v>
      </c>
      <c r="AF144" s="471" t="n">
        <f aca="true">OFFSET('(Energiepreise)'!$E$18,0,$C143+'(Energiepreise)'!$E$6-'(Energiepreise)'!$E$9)/100*AF$28</f>
        <v>0</v>
      </c>
      <c r="AG144" s="471" t="n">
        <f aca="true">OFFSET('(Energiepreise)'!$E$18,0,$C143+'(Energiepreise)'!$E$6-'(Energiepreise)'!$E$9)/100*AG$28</f>
        <v>0</v>
      </c>
      <c r="AH144" s="471" t="n">
        <f aca="true">OFFSET('(Energiepreise)'!$E$18,0,$C143+'(Energiepreise)'!$E$6-'(Energiepreise)'!$E$9)/100*AH$28</f>
        <v>0</v>
      </c>
      <c r="AI144" s="472"/>
      <c r="AJ144" s="474" t="n">
        <f aca="false">SUM(AE144:AH144)</f>
        <v>0</v>
      </c>
      <c r="AK144" s="472"/>
      <c r="AL144" s="472"/>
      <c r="AM144" s="472"/>
      <c r="AN144" s="472"/>
      <c r="AO144" s="472"/>
      <c r="AP144" s="472"/>
      <c r="AQ144" s="472"/>
      <c r="AR144" s="472"/>
      <c r="AS144" s="472"/>
      <c r="AT144" s="472"/>
      <c r="AU144" s="471" t="n">
        <f aca="true">OFFSET('(Energiepreise)'!$E$18,0,$C143+'(Energiepreise)'!$E$6-'(Energiepreise)'!$E$9)/100*AU$28</f>
        <v>0</v>
      </c>
      <c r="AV144" s="471" t="n">
        <f aca="true">OFFSET('(Energiepreise)'!$E$18,0,$C143+'(Energiepreise)'!$E$6-'(Energiepreise)'!$E$9)/100*AV$28</f>
        <v>0</v>
      </c>
      <c r="AW144" s="471" t="n">
        <f aca="true">OFFSET('(Energiepreise)'!$E$18,0,$C143+'(Energiepreise)'!$E$6-'(Energiepreise)'!$E$9)/100*AW$28</f>
        <v>0</v>
      </c>
      <c r="AX144" s="471" t="n">
        <f aca="true">OFFSET('(Energiepreise)'!$E$18,0,$C143+'(Energiepreise)'!$E$6-'(Energiepreise)'!$E$9)/100*AX$28</f>
        <v>0</v>
      </c>
      <c r="AY144" s="471" t="n">
        <f aca="true">OFFSET('(Energiepreise)'!$E$18,0,$C143+'(Energiepreise)'!$E$6-'(Energiepreise)'!$E$9)/100*AY$28</f>
        <v>0</v>
      </c>
      <c r="AZ144" s="472"/>
      <c r="BA144" s="472"/>
      <c r="BB144" s="471" t="n">
        <f aca="true">OFFSET('(Energiepreise)'!$E$18,0,$C143+'(Energiepreise)'!$E$6-'(Energiepreise)'!$E$9)/100*BB$28</f>
        <v>0</v>
      </c>
      <c r="BC144" s="471" t="n">
        <f aca="true">OFFSET('(Energiepreise)'!$E$18,0,$C143+'(Energiepreise)'!$E$6-'(Energiepreise)'!$E$9)/100*BC$28</f>
        <v>0</v>
      </c>
      <c r="AMG144" s="467"/>
      <c r="AMH144" s="467"/>
      <c r="AMI144" s="467"/>
      <c r="AMJ144" s="467"/>
    </row>
    <row r="145" s="376" customFormat="true" ht="15" hidden="false" customHeight="false" outlineLevel="0" collapsed="false">
      <c r="A145" s="457"/>
      <c r="B145" s="458"/>
      <c r="C145" s="468" t="n">
        <v>7</v>
      </c>
      <c r="D145" s="470"/>
      <c r="E145" s="466"/>
      <c r="F145" s="471" t="n">
        <f aca="true">OFFSET('(Energiepreise)'!$E$18,0,$C144+'(Energiepreise)'!$E$6-'(Energiepreise)'!$E$9)/100*F$28</f>
        <v>0</v>
      </c>
      <c r="G145" s="471" t="n">
        <f aca="true">OFFSET('(Energiepreise)'!$E$18,0,$C144+'(Energiepreise)'!$E$6-'(Energiepreise)'!$E$9)/100*G$28</f>
        <v>0</v>
      </c>
      <c r="H145" s="471" t="n">
        <f aca="true">OFFSET('(Energiepreise)'!$E$18,0,$C144+'(Energiepreise)'!$E$6-'(Energiepreise)'!$E$9)/100*H$28</f>
        <v>0</v>
      </c>
      <c r="I145" s="471" t="n">
        <f aca="true">OFFSET('(Energiepreise)'!$E$18,0,$C144+'(Energiepreise)'!$E$6-'(Energiepreise)'!$E$9)/100*I$28</f>
        <v>0</v>
      </c>
      <c r="J145" s="472"/>
      <c r="K145" s="473" t="n">
        <f aca="false">SUM(F145:I145)</f>
        <v>0</v>
      </c>
      <c r="L145" s="472"/>
      <c r="M145" s="472"/>
      <c r="N145" s="471" t="n">
        <f aca="true">OFFSET('(Energiepreise)'!$E$18,0,$C144+'(Energiepreise)'!$E$6-'(Energiepreise)'!$E$9)/100*N$28</f>
        <v>0</v>
      </c>
      <c r="O145" s="471" t="n">
        <f aca="true">OFFSET('(Energiepreise)'!$E$18,0,$C144+'(Energiepreise)'!$E$6-'(Energiepreise)'!$E$9)/100*O$28</f>
        <v>0</v>
      </c>
      <c r="P145" s="471" t="n">
        <f aca="true">OFFSET('(Energiepreise)'!$E$18,0,$C144+'(Energiepreise)'!$E$6-'(Energiepreise)'!$E$9)/100*P$28</f>
        <v>0</v>
      </c>
      <c r="Q145" s="471" t="n">
        <f aca="true">OFFSET('(Energiepreise)'!$E$18,0,$C144+'(Energiepreise)'!$E$6-'(Energiepreise)'!$E$9)/100*Q$28</f>
        <v>0</v>
      </c>
      <c r="R145" s="472"/>
      <c r="S145" s="474" t="n">
        <f aca="false">SUM(N145:Q145)</f>
        <v>0</v>
      </c>
      <c r="T145" s="472"/>
      <c r="U145" s="470"/>
      <c r="V145" s="466"/>
      <c r="W145" s="471" t="n">
        <f aca="true">OFFSET('(Energiepreise)'!$E$18,0,$C144+'(Energiepreise)'!$E$6-'(Energiepreise)'!$E$9)/100*W$28</f>
        <v>0</v>
      </c>
      <c r="X145" s="471" t="n">
        <f aca="true">OFFSET('(Energiepreise)'!$E$18,0,$C144+'(Energiepreise)'!$E$6-'(Energiepreise)'!$E$9)/100*X$28</f>
        <v>0</v>
      </c>
      <c r="Y145" s="471" t="n">
        <f aca="true">OFFSET('(Energiepreise)'!$E$18,0,$C144+'(Energiepreise)'!$E$6-'(Energiepreise)'!$E$9)/100*Y$28</f>
        <v>0</v>
      </c>
      <c r="Z145" s="471" t="n">
        <f aca="true">OFFSET('(Energiepreise)'!$E$18,0,$C144+'(Energiepreise)'!$E$6-'(Energiepreise)'!$E$9)/100*Z$28</f>
        <v>0</v>
      </c>
      <c r="AA145" s="472"/>
      <c r="AB145" s="473" t="n">
        <f aca="false">SUM(W145:Z145)</f>
        <v>0</v>
      </c>
      <c r="AC145" s="472"/>
      <c r="AD145" s="472"/>
      <c r="AE145" s="471" t="n">
        <f aca="true">OFFSET('(Energiepreise)'!$E$18,0,$C144+'(Energiepreise)'!$E$6-'(Energiepreise)'!$E$9)/100*AE$28</f>
        <v>0</v>
      </c>
      <c r="AF145" s="471" t="n">
        <f aca="true">OFFSET('(Energiepreise)'!$E$18,0,$C144+'(Energiepreise)'!$E$6-'(Energiepreise)'!$E$9)/100*AF$28</f>
        <v>0</v>
      </c>
      <c r="AG145" s="471" t="n">
        <f aca="true">OFFSET('(Energiepreise)'!$E$18,0,$C144+'(Energiepreise)'!$E$6-'(Energiepreise)'!$E$9)/100*AG$28</f>
        <v>0</v>
      </c>
      <c r="AH145" s="471" t="n">
        <f aca="true">OFFSET('(Energiepreise)'!$E$18,0,$C144+'(Energiepreise)'!$E$6-'(Energiepreise)'!$E$9)/100*AH$28</f>
        <v>0</v>
      </c>
      <c r="AI145" s="472"/>
      <c r="AJ145" s="474" t="n">
        <f aca="false">SUM(AE145:AH145)</f>
        <v>0</v>
      </c>
      <c r="AK145" s="472"/>
      <c r="AL145" s="472"/>
      <c r="AM145" s="472"/>
      <c r="AN145" s="472"/>
      <c r="AO145" s="472"/>
      <c r="AP145" s="472"/>
      <c r="AQ145" s="472"/>
      <c r="AR145" s="472"/>
      <c r="AS145" s="472"/>
      <c r="AT145" s="472"/>
      <c r="AU145" s="471" t="n">
        <f aca="true">OFFSET('(Energiepreise)'!$E$18,0,$C144+'(Energiepreise)'!$E$6-'(Energiepreise)'!$E$9)/100*AU$28</f>
        <v>0</v>
      </c>
      <c r="AV145" s="471" t="n">
        <f aca="true">OFFSET('(Energiepreise)'!$E$18,0,$C144+'(Energiepreise)'!$E$6-'(Energiepreise)'!$E$9)/100*AV$28</f>
        <v>0</v>
      </c>
      <c r="AW145" s="471" t="n">
        <f aca="true">OFFSET('(Energiepreise)'!$E$18,0,$C144+'(Energiepreise)'!$E$6-'(Energiepreise)'!$E$9)/100*AW$28</f>
        <v>0</v>
      </c>
      <c r="AX145" s="471" t="n">
        <f aca="true">OFFSET('(Energiepreise)'!$E$18,0,$C144+'(Energiepreise)'!$E$6-'(Energiepreise)'!$E$9)/100*AX$28</f>
        <v>0</v>
      </c>
      <c r="AY145" s="471" t="n">
        <f aca="true">OFFSET('(Energiepreise)'!$E$18,0,$C144+'(Energiepreise)'!$E$6-'(Energiepreise)'!$E$9)/100*AY$28</f>
        <v>0</v>
      </c>
      <c r="AZ145" s="472"/>
      <c r="BA145" s="472"/>
      <c r="BB145" s="471" t="n">
        <f aca="true">OFFSET('(Energiepreise)'!$E$18,0,$C144+'(Energiepreise)'!$E$6-'(Energiepreise)'!$E$9)/100*BB$28</f>
        <v>0</v>
      </c>
      <c r="BC145" s="471" t="n">
        <f aca="true">OFFSET('(Energiepreise)'!$E$18,0,$C144+'(Energiepreise)'!$E$6-'(Energiepreise)'!$E$9)/100*BC$28</f>
        <v>0</v>
      </c>
      <c r="AMG145" s="467"/>
      <c r="AMH145" s="467"/>
      <c r="AMI145" s="467"/>
      <c r="AMJ145" s="467"/>
    </row>
    <row r="146" s="376" customFormat="true" ht="15" hidden="false" customHeight="false" outlineLevel="0" collapsed="false">
      <c r="A146" s="457"/>
      <c r="B146" s="458"/>
      <c r="C146" s="468" t="n">
        <v>8</v>
      </c>
      <c r="D146" s="470"/>
      <c r="E146" s="466"/>
      <c r="F146" s="471" t="n">
        <f aca="true">OFFSET('(Energiepreise)'!$E$18,0,$C145+'(Energiepreise)'!$E$6-'(Energiepreise)'!$E$9)/100*F$28</f>
        <v>0</v>
      </c>
      <c r="G146" s="471" t="n">
        <f aca="true">OFFSET('(Energiepreise)'!$E$18,0,$C145+'(Energiepreise)'!$E$6-'(Energiepreise)'!$E$9)/100*G$28</f>
        <v>0</v>
      </c>
      <c r="H146" s="471" t="n">
        <f aca="true">OFFSET('(Energiepreise)'!$E$18,0,$C145+'(Energiepreise)'!$E$6-'(Energiepreise)'!$E$9)/100*H$28</f>
        <v>0</v>
      </c>
      <c r="I146" s="471" t="n">
        <f aca="true">OFFSET('(Energiepreise)'!$E$18,0,$C145+'(Energiepreise)'!$E$6-'(Energiepreise)'!$E$9)/100*I$28</f>
        <v>0</v>
      </c>
      <c r="J146" s="472"/>
      <c r="K146" s="473" t="n">
        <f aca="false">SUM(F146:I146)</f>
        <v>0</v>
      </c>
      <c r="L146" s="472"/>
      <c r="M146" s="472"/>
      <c r="N146" s="471" t="n">
        <f aca="true">OFFSET('(Energiepreise)'!$E$18,0,$C145+'(Energiepreise)'!$E$6-'(Energiepreise)'!$E$9)/100*N$28</f>
        <v>0</v>
      </c>
      <c r="O146" s="471" t="n">
        <f aca="true">OFFSET('(Energiepreise)'!$E$18,0,$C145+'(Energiepreise)'!$E$6-'(Energiepreise)'!$E$9)/100*O$28</f>
        <v>0</v>
      </c>
      <c r="P146" s="471" t="n">
        <f aca="true">OFFSET('(Energiepreise)'!$E$18,0,$C145+'(Energiepreise)'!$E$6-'(Energiepreise)'!$E$9)/100*P$28</f>
        <v>0</v>
      </c>
      <c r="Q146" s="471" t="n">
        <f aca="true">OFFSET('(Energiepreise)'!$E$18,0,$C145+'(Energiepreise)'!$E$6-'(Energiepreise)'!$E$9)/100*Q$28</f>
        <v>0</v>
      </c>
      <c r="R146" s="472"/>
      <c r="S146" s="474" t="n">
        <f aca="false">SUM(N146:Q146)</f>
        <v>0</v>
      </c>
      <c r="T146" s="472"/>
      <c r="U146" s="470"/>
      <c r="V146" s="466"/>
      <c r="W146" s="471" t="n">
        <f aca="true">OFFSET('(Energiepreise)'!$E$18,0,$C145+'(Energiepreise)'!$E$6-'(Energiepreise)'!$E$9)/100*W$28</f>
        <v>0</v>
      </c>
      <c r="X146" s="471" t="n">
        <f aca="true">OFFSET('(Energiepreise)'!$E$18,0,$C145+'(Energiepreise)'!$E$6-'(Energiepreise)'!$E$9)/100*X$28</f>
        <v>0</v>
      </c>
      <c r="Y146" s="471" t="n">
        <f aca="true">OFFSET('(Energiepreise)'!$E$18,0,$C145+'(Energiepreise)'!$E$6-'(Energiepreise)'!$E$9)/100*Y$28</f>
        <v>0</v>
      </c>
      <c r="Z146" s="471" t="n">
        <f aca="true">OFFSET('(Energiepreise)'!$E$18,0,$C145+'(Energiepreise)'!$E$6-'(Energiepreise)'!$E$9)/100*Z$28</f>
        <v>0</v>
      </c>
      <c r="AA146" s="472"/>
      <c r="AB146" s="473" t="n">
        <f aca="false">SUM(W146:Z146)</f>
        <v>0</v>
      </c>
      <c r="AC146" s="472"/>
      <c r="AD146" s="472"/>
      <c r="AE146" s="471" t="n">
        <f aca="true">OFFSET('(Energiepreise)'!$E$18,0,$C145+'(Energiepreise)'!$E$6-'(Energiepreise)'!$E$9)/100*AE$28</f>
        <v>0</v>
      </c>
      <c r="AF146" s="471" t="n">
        <f aca="true">OFFSET('(Energiepreise)'!$E$18,0,$C145+'(Energiepreise)'!$E$6-'(Energiepreise)'!$E$9)/100*AF$28</f>
        <v>0</v>
      </c>
      <c r="AG146" s="471" t="n">
        <f aca="true">OFFSET('(Energiepreise)'!$E$18,0,$C145+'(Energiepreise)'!$E$6-'(Energiepreise)'!$E$9)/100*AG$28</f>
        <v>0</v>
      </c>
      <c r="AH146" s="471" t="n">
        <f aca="true">OFFSET('(Energiepreise)'!$E$18,0,$C145+'(Energiepreise)'!$E$6-'(Energiepreise)'!$E$9)/100*AH$28</f>
        <v>0</v>
      </c>
      <c r="AI146" s="472"/>
      <c r="AJ146" s="474" t="n">
        <f aca="false">SUM(AE146:AH146)</f>
        <v>0</v>
      </c>
      <c r="AK146" s="472"/>
      <c r="AL146" s="472"/>
      <c r="AM146" s="472"/>
      <c r="AN146" s="472"/>
      <c r="AO146" s="472"/>
      <c r="AP146" s="472"/>
      <c r="AQ146" s="472"/>
      <c r="AR146" s="472"/>
      <c r="AS146" s="472"/>
      <c r="AT146" s="472"/>
      <c r="AU146" s="471" t="n">
        <f aca="true">OFFSET('(Energiepreise)'!$E$18,0,$C145+'(Energiepreise)'!$E$6-'(Energiepreise)'!$E$9)/100*AU$28</f>
        <v>0</v>
      </c>
      <c r="AV146" s="471" t="n">
        <f aca="true">OFFSET('(Energiepreise)'!$E$18,0,$C145+'(Energiepreise)'!$E$6-'(Energiepreise)'!$E$9)/100*AV$28</f>
        <v>0</v>
      </c>
      <c r="AW146" s="471" t="n">
        <f aca="true">OFFSET('(Energiepreise)'!$E$18,0,$C145+'(Energiepreise)'!$E$6-'(Energiepreise)'!$E$9)/100*AW$28</f>
        <v>0</v>
      </c>
      <c r="AX146" s="471" t="n">
        <f aca="true">OFFSET('(Energiepreise)'!$E$18,0,$C145+'(Energiepreise)'!$E$6-'(Energiepreise)'!$E$9)/100*AX$28</f>
        <v>0</v>
      </c>
      <c r="AY146" s="471" t="n">
        <f aca="true">OFFSET('(Energiepreise)'!$E$18,0,$C145+'(Energiepreise)'!$E$6-'(Energiepreise)'!$E$9)/100*AY$28</f>
        <v>0</v>
      </c>
      <c r="AZ146" s="472"/>
      <c r="BA146" s="472"/>
      <c r="BB146" s="471" t="n">
        <f aca="true">OFFSET('(Energiepreise)'!$E$18,0,$C145+'(Energiepreise)'!$E$6-'(Energiepreise)'!$E$9)/100*BB$28</f>
        <v>0</v>
      </c>
      <c r="BC146" s="471" t="n">
        <f aca="true">OFFSET('(Energiepreise)'!$E$18,0,$C145+'(Energiepreise)'!$E$6-'(Energiepreise)'!$E$9)/100*BC$28</f>
        <v>0</v>
      </c>
      <c r="AMG146" s="467"/>
      <c r="AMH146" s="467"/>
      <c r="AMI146" s="467"/>
      <c r="AMJ146" s="467"/>
    </row>
    <row r="147" s="376" customFormat="true" ht="15" hidden="false" customHeight="false" outlineLevel="0" collapsed="false">
      <c r="A147" s="457"/>
      <c r="B147" s="458"/>
      <c r="C147" s="468" t="n">
        <v>9</v>
      </c>
      <c r="D147" s="470"/>
      <c r="E147" s="466"/>
      <c r="F147" s="471" t="n">
        <f aca="true">OFFSET('(Energiepreise)'!$E$18,0,$C146+'(Energiepreise)'!$E$6-'(Energiepreise)'!$E$9)/100*F$28</f>
        <v>0</v>
      </c>
      <c r="G147" s="471" t="n">
        <f aca="true">OFFSET('(Energiepreise)'!$E$18,0,$C146+'(Energiepreise)'!$E$6-'(Energiepreise)'!$E$9)/100*G$28</f>
        <v>0</v>
      </c>
      <c r="H147" s="471" t="n">
        <f aca="true">OFFSET('(Energiepreise)'!$E$18,0,$C146+'(Energiepreise)'!$E$6-'(Energiepreise)'!$E$9)/100*H$28</f>
        <v>0</v>
      </c>
      <c r="I147" s="471" t="n">
        <f aca="true">OFFSET('(Energiepreise)'!$E$18,0,$C146+'(Energiepreise)'!$E$6-'(Energiepreise)'!$E$9)/100*I$28</f>
        <v>0</v>
      </c>
      <c r="J147" s="472"/>
      <c r="K147" s="473" t="n">
        <f aca="false">SUM(F147:I147)</f>
        <v>0</v>
      </c>
      <c r="L147" s="472"/>
      <c r="M147" s="472"/>
      <c r="N147" s="471" t="n">
        <f aca="true">OFFSET('(Energiepreise)'!$E$18,0,$C146+'(Energiepreise)'!$E$6-'(Energiepreise)'!$E$9)/100*N$28</f>
        <v>0</v>
      </c>
      <c r="O147" s="471" t="n">
        <f aca="true">OFFSET('(Energiepreise)'!$E$18,0,$C146+'(Energiepreise)'!$E$6-'(Energiepreise)'!$E$9)/100*O$28</f>
        <v>0</v>
      </c>
      <c r="P147" s="471" t="n">
        <f aca="true">OFFSET('(Energiepreise)'!$E$18,0,$C146+'(Energiepreise)'!$E$6-'(Energiepreise)'!$E$9)/100*P$28</f>
        <v>0</v>
      </c>
      <c r="Q147" s="471" t="n">
        <f aca="true">OFFSET('(Energiepreise)'!$E$18,0,$C146+'(Energiepreise)'!$E$6-'(Energiepreise)'!$E$9)/100*Q$28</f>
        <v>0</v>
      </c>
      <c r="R147" s="472"/>
      <c r="S147" s="474" t="n">
        <f aca="false">SUM(N147:Q147)</f>
        <v>0</v>
      </c>
      <c r="T147" s="472"/>
      <c r="U147" s="470"/>
      <c r="V147" s="466"/>
      <c r="W147" s="471" t="n">
        <f aca="true">OFFSET('(Energiepreise)'!$E$18,0,$C146+'(Energiepreise)'!$E$6-'(Energiepreise)'!$E$9)/100*W$28</f>
        <v>0</v>
      </c>
      <c r="X147" s="471" t="n">
        <f aca="true">OFFSET('(Energiepreise)'!$E$18,0,$C146+'(Energiepreise)'!$E$6-'(Energiepreise)'!$E$9)/100*X$28</f>
        <v>0</v>
      </c>
      <c r="Y147" s="471" t="n">
        <f aca="true">OFFSET('(Energiepreise)'!$E$18,0,$C146+'(Energiepreise)'!$E$6-'(Energiepreise)'!$E$9)/100*Y$28</f>
        <v>0</v>
      </c>
      <c r="Z147" s="471" t="n">
        <f aca="true">OFFSET('(Energiepreise)'!$E$18,0,$C146+'(Energiepreise)'!$E$6-'(Energiepreise)'!$E$9)/100*Z$28</f>
        <v>0</v>
      </c>
      <c r="AA147" s="472"/>
      <c r="AB147" s="473" t="n">
        <f aca="false">SUM(W147:Z147)</f>
        <v>0</v>
      </c>
      <c r="AC147" s="472"/>
      <c r="AD147" s="472"/>
      <c r="AE147" s="471" t="n">
        <f aca="true">OFFSET('(Energiepreise)'!$E$18,0,$C146+'(Energiepreise)'!$E$6-'(Energiepreise)'!$E$9)/100*AE$28</f>
        <v>0</v>
      </c>
      <c r="AF147" s="471" t="n">
        <f aca="true">OFFSET('(Energiepreise)'!$E$18,0,$C146+'(Energiepreise)'!$E$6-'(Energiepreise)'!$E$9)/100*AF$28</f>
        <v>0</v>
      </c>
      <c r="AG147" s="471" t="n">
        <f aca="true">OFFSET('(Energiepreise)'!$E$18,0,$C146+'(Energiepreise)'!$E$6-'(Energiepreise)'!$E$9)/100*AG$28</f>
        <v>0</v>
      </c>
      <c r="AH147" s="471" t="n">
        <f aca="true">OFFSET('(Energiepreise)'!$E$18,0,$C146+'(Energiepreise)'!$E$6-'(Energiepreise)'!$E$9)/100*AH$28</f>
        <v>0</v>
      </c>
      <c r="AI147" s="472"/>
      <c r="AJ147" s="474" t="n">
        <f aca="false">SUM(AE147:AH147)</f>
        <v>0</v>
      </c>
      <c r="AK147" s="472"/>
      <c r="AL147" s="472"/>
      <c r="AM147" s="472"/>
      <c r="AN147" s="472"/>
      <c r="AO147" s="472"/>
      <c r="AP147" s="472"/>
      <c r="AQ147" s="472"/>
      <c r="AR147" s="472"/>
      <c r="AS147" s="472"/>
      <c r="AT147" s="472"/>
      <c r="AU147" s="471" t="n">
        <f aca="true">OFFSET('(Energiepreise)'!$E$18,0,$C146+'(Energiepreise)'!$E$6-'(Energiepreise)'!$E$9)/100*AU$28</f>
        <v>0</v>
      </c>
      <c r="AV147" s="471" t="n">
        <f aca="true">OFFSET('(Energiepreise)'!$E$18,0,$C146+'(Energiepreise)'!$E$6-'(Energiepreise)'!$E$9)/100*AV$28</f>
        <v>0</v>
      </c>
      <c r="AW147" s="471" t="n">
        <f aca="true">OFFSET('(Energiepreise)'!$E$18,0,$C146+'(Energiepreise)'!$E$6-'(Energiepreise)'!$E$9)/100*AW$28</f>
        <v>0</v>
      </c>
      <c r="AX147" s="471" t="n">
        <f aca="true">OFFSET('(Energiepreise)'!$E$18,0,$C146+'(Energiepreise)'!$E$6-'(Energiepreise)'!$E$9)/100*AX$28</f>
        <v>0</v>
      </c>
      <c r="AY147" s="471" t="n">
        <f aca="true">OFFSET('(Energiepreise)'!$E$18,0,$C146+'(Energiepreise)'!$E$6-'(Energiepreise)'!$E$9)/100*AY$28</f>
        <v>0</v>
      </c>
      <c r="AZ147" s="472"/>
      <c r="BA147" s="472"/>
      <c r="BB147" s="471" t="n">
        <f aca="true">OFFSET('(Energiepreise)'!$E$18,0,$C146+'(Energiepreise)'!$E$6-'(Energiepreise)'!$E$9)/100*BB$28</f>
        <v>0</v>
      </c>
      <c r="BC147" s="471" t="n">
        <f aca="true">OFFSET('(Energiepreise)'!$E$18,0,$C146+'(Energiepreise)'!$E$6-'(Energiepreise)'!$E$9)/100*BC$28</f>
        <v>0</v>
      </c>
      <c r="AMG147" s="467"/>
      <c r="AMH147" s="467"/>
      <c r="AMI147" s="467"/>
      <c r="AMJ147" s="467"/>
    </row>
    <row r="148" s="376" customFormat="true" ht="15" hidden="false" customHeight="false" outlineLevel="0" collapsed="false">
      <c r="A148" s="457"/>
      <c r="B148" s="458"/>
      <c r="C148" s="468" t="n">
        <v>10</v>
      </c>
      <c r="D148" s="470"/>
      <c r="E148" s="466"/>
      <c r="F148" s="471" t="n">
        <f aca="true">OFFSET('(Energiepreise)'!$E$18,0,$C147+'(Energiepreise)'!$E$6-'(Energiepreise)'!$E$9)/100*F$28</f>
        <v>0</v>
      </c>
      <c r="G148" s="471" t="n">
        <f aca="true">OFFSET('(Energiepreise)'!$E$18,0,$C147+'(Energiepreise)'!$E$6-'(Energiepreise)'!$E$9)/100*G$28</f>
        <v>0</v>
      </c>
      <c r="H148" s="471" t="n">
        <f aca="true">OFFSET('(Energiepreise)'!$E$18,0,$C147+'(Energiepreise)'!$E$6-'(Energiepreise)'!$E$9)/100*H$28</f>
        <v>0</v>
      </c>
      <c r="I148" s="471" t="n">
        <f aca="true">OFFSET('(Energiepreise)'!$E$18,0,$C147+'(Energiepreise)'!$E$6-'(Energiepreise)'!$E$9)/100*I$28</f>
        <v>0</v>
      </c>
      <c r="J148" s="472"/>
      <c r="K148" s="473" t="n">
        <f aca="false">SUM(F148:I148)</f>
        <v>0</v>
      </c>
      <c r="L148" s="472"/>
      <c r="M148" s="472"/>
      <c r="N148" s="471" t="n">
        <f aca="true">OFFSET('(Energiepreise)'!$E$18,0,$C147+'(Energiepreise)'!$E$6-'(Energiepreise)'!$E$9)/100*N$28</f>
        <v>0</v>
      </c>
      <c r="O148" s="471" t="n">
        <f aca="true">OFFSET('(Energiepreise)'!$E$18,0,$C147+'(Energiepreise)'!$E$6-'(Energiepreise)'!$E$9)/100*O$28</f>
        <v>0</v>
      </c>
      <c r="P148" s="471" t="n">
        <f aca="true">OFFSET('(Energiepreise)'!$E$18,0,$C147+'(Energiepreise)'!$E$6-'(Energiepreise)'!$E$9)/100*P$28</f>
        <v>0</v>
      </c>
      <c r="Q148" s="471" t="n">
        <f aca="true">OFFSET('(Energiepreise)'!$E$18,0,$C147+'(Energiepreise)'!$E$6-'(Energiepreise)'!$E$9)/100*Q$28</f>
        <v>0</v>
      </c>
      <c r="R148" s="472"/>
      <c r="S148" s="474" t="n">
        <f aca="false">SUM(N148:Q148)</f>
        <v>0</v>
      </c>
      <c r="T148" s="472"/>
      <c r="U148" s="470"/>
      <c r="V148" s="466"/>
      <c r="W148" s="471" t="n">
        <f aca="true">OFFSET('(Energiepreise)'!$E$18,0,$C147+'(Energiepreise)'!$E$6-'(Energiepreise)'!$E$9)/100*W$28</f>
        <v>0</v>
      </c>
      <c r="X148" s="471" t="n">
        <f aca="true">OFFSET('(Energiepreise)'!$E$18,0,$C147+'(Energiepreise)'!$E$6-'(Energiepreise)'!$E$9)/100*X$28</f>
        <v>0</v>
      </c>
      <c r="Y148" s="471" t="n">
        <f aca="true">OFFSET('(Energiepreise)'!$E$18,0,$C147+'(Energiepreise)'!$E$6-'(Energiepreise)'!$E$9)/100*Y$28</f>
        <v>0</v>
      </c>
      <c r="Z148" s="471" t="n">
        <f aca="true">OFFSET('(Energiepreise)'!$E$18,0,$C147+'(Energiepreise)'!$E$6-'(Energiepreise)'!$E$9)/100*Z$28</f>
        <v>0</v>
      </c>
      <c r="AA148" s="472"/>
      <c r="AB148" s="473" t="n">
        <f aca="false">SUM(W148:Z148)</f>
        <v>0</v>
      </c>
      <c r="AC148" s="472"/>
      <c r="AD148" s="472"/>
      <c r="AE148" s="471" t="n">
        <f aca="true">OFFSET('(Energiepreise)'!$E$18,0,$C147+'(Energiepreise)'!$E$6-'(Energiepreise)'!$E$9)/100*AE$28</f>
        <v>0</v>
      </c>
      <c r="AF148" s="471" t="n">
        <f aca="true">OFFSET('(Energiepreise)'!$E$18,0,$C147+'(Energiepreise)'!$E$6-'(Energiepreise)'!$E$9)/100*AF$28</f>
        <v>0</v>
      </c>
      <c r="AG148" s="471" t="n">
        <f aca="true">OFFSET('(Energiepreise)'!$E$18,0,$C147+'(Energiepreise)'!$E$6-'(Energiepreise)'!$E$9)/100*AG$28</f>
        <v>0</v>
      </c>
      <c r="AH148" s="471" t="n">
        <f aca="true">OFFSET('(Energiepreise)'!$E$18,0,$C147+'(Energiepreise)'!$E$6-'(Energiepreise)'!$E$9)/100*AH$28</f>
        <v>0</v>
      </c>
      <c r="AI148" s="472"/>
      <c r="AJ148" s="474" t="n">
        <f aca="false">SUM(AE148:AH148)</f>
        <v>0</v>
      </c>
      <c r="AK148" s="472"/>
      <c r="AL148" s="472"/>
      <c r="AM148" s="472"/>
      <c r="AN148" s="472"/>
      <c r="AO148" s="472"/>
      <c r="AP148" s="472"/>
      <c r="AQ148" s="472"/>
      <c r="AR148" s="472"/>
      <c r="AS148" s="472"/>
      <c r="AT148" s="472"/>
      <c r="AU148" s="471" t="n">
        <f aca="true">OFFSET('(Energiepreise)'!$E$18,0,$C147+'(Energiepreise)'!$E$6-'(Energiepreise)'!$E$9)/100*AU$28</f>
        <v>0</v>
      </c>
      <c r="AV148" s="471" t="n">
        <f aca="true">OFFSET('(Energiepreise)'!$E$18,0,$C147+'(Energiepreise)'!$E$6-'(Energiepreise)'!$E$9)/100*AV$28</f>
        <v>0</v>
      </c>
      <c r="AW148" s="471" t="n">
        <f aca="true">OFFSET('(Energiepreise)'!$E$18,0,$C147+'(Energiepreise)'!$E$6-'(Energiepreise)'!$E$9)/100*AW$28</f>
        <v>0</v>
      </c>
      <c r="AX148" s="471" t="n">
        <f aca="true">OFFSET('(Energiepreise)'!$E$18,0,$C147+'(Energiepreise)'!$E$6-'(Energiepreise)'!$E$9)/100*AX$28</f>
        <v>0</v>
      </c>
      <c r="AY148" s="471" t="n">
        <f aca="true">OFFSET('(Energiepreise)'!$E$18,0,$C147+'(Energiepreise)'!$E$6-'(Energiepreise)'!$E$9)/100*AY$28</f>
        <v>0</v>
      </c>
      <c r="AZ148" s="472"/>
      <c r="BA148" s="472"/>
      <c r="BB148" s="471" t="n">
        <f aca="true">OFFSET('(Energiepreise)'!$E$18,0,$C147+'(Energiepreise)'!$E$6-'(Energiepreise)'!$E$9)/100*BB$28</f>
        <v>0</v>
      </c>
      <c r="BC148" s="471" t="n">
        <f aca="true">OFFSET('(Energiepreise)'!$E$18,0,$C147+'(Energiepreise)'!$E$6-'(Energiepreise)'!$E$9)/100*BC$28</f>
        <v>0</v>
      </c>
      <c r="AMG148" s="467"/>
      <c r="AMH148" s="467"/>
      <c r="AMI148" s="467"/>
      <c r="AMJ148" s="467"/>
    </row>
    <row r="149" s="376" customFormat="true" ht="15" hidden="false" customHeight="false" outlineLevel="0" collapsed="false">
      <c r="A149" s="457"/>
      <c r="B149" s="458"/>
      <c r="C149" s="468" t="n">
        <v>11</v>
      </c>
      <c r="D149" s="470"/>
      <c r="E149" s="466"/>
      <c r="F149" s="471" t="n">
        <f aca="true">OFFSET('(Energiepreise)'!$E$18,0,$C148+'(Energiepreise)'!$E$6-'(Energiepreise)'!$E$9)/100*F$28</f>
        <v>0</v>
      </c>
      <c r="G149" s="471" t="n">
        <f aca="true">OFFSET('(Energiepreise)'!$E$18,0,$C148+'(Energiepreise)'!$E$6-'(Energiepreise)'!$E$9)/100*G$28</f>
        <v>0</v>
      </c>
      <c r="H149" s="471" t="n">
        <f aca="true">OFFSET('(Energiepreise)'!$E$18,0,$C148+'(Energiepreise)'!$E$6-'(Energiepreise)'!$E$9)/100*H$28</f>
        <v>0</v>
      </c>
      <c r="I149" s="471" t="n">
        <f aca="true">OFFSET('(Energiepreise)'!$E$18,0,$C148+'(Energiepreise)'!$E$6-'(Energiepreise)'!$E$9)/100*I$28</f>
        <v>0</v>
      </c>
      <c r="J149" s="472"/>
      <c r="K149" s="473" t="n">
        <f aca="false">SUM(F149:I149)</f>
        <v>0</v>
      </c>
      <c r="L149" s="472"/>
      <c r="M149" s="472"/>
      <c r="N149" s="471" t="n">
        <f aca="true">OFFSET('(Energiepreise)'!$E$18,0,$C148+'(Energiepreise)'!$E$6-'(Energiepreise)'!$E$9)/100*N$28</f>
        <v>0</v>
      </c>
      <c r="O149" s="471" t="n">
        <f aca="true">OFFSET('(Energiepreise)'!$E$18,0,$C148+'(Energiepreise)'!$E$6-'(Energiepreise)'!$E$9)/100*O$28</f>
        <v>0</v>
      </c>
      <c r="P149" s="471" t="n">
        <f aca="true">OFFSET('(Energiepreise)'!$E$18,0,$C148+'(Energiepreise)'!$E$6-'(Energiepreise)'!$E$9)/100*P$28</f>
        <v>0</v>
      </c>
      <c r="Q149" s="471" t="n">
        <f aca="true">OFFSET('(Energiepreise)'!$E$18,0,$C148+'(Energiepreise)'!$E$6-'(Energiepreise)'!$E$9)/100*Q$28</f>
        <v>0</v>
      </c>
      <c r="R149" s="472"/>
      <c r="S149" s="474" t="n">
        <f aca="false">SUM(N149:Q149)</f>
        <v>0</v>
      </c>
      <c r="T149" s="472"/>
      <c r="U149" s="470"/>
      <c r="V149" s="466"/>
      <c r="W149" s="471" t="n">
        <f aca="true">OFFSET('(Energiepreise)'!$E$18,0,$C148+'(Energiepreise)'!$E$6-'(Energiepreise)'!$E$9)/100*W$28</f>
        <v>0</v>
      </c>
      <c r="X149" s="471" t="n">
        <f aca="true">OFFSET('(Energiepreise)'!$E$18,0,$C148+'(Energiepreise)'!$E$6-'(Energiepreise)'!$E$9)/100*X$28</f>
        <v>0</v>
      </c>
      <c r="Y149" s="471" t="n">
        <f aca="true">OFFSET('(Energiepreise)'!$E$18,0,$C148+'(Energiepreise)'!$E$6-'(Energiepreise)'!$E$9)/100*Y$28</f>
        <v>0</v>
      </c>
      <c r="Z149" s="471" t="n">
        <f aca="true">OFFSET('(Energiepreise)'!$E$18,0,$C148+'(Energiepreise)'!$E$6-'(Energiepreise)'!$E$9)/100*Z$28</f>
        <v>0</v>
      </c>
      <c r="AA149" s="472"/>
      <c r="AB149" s="473" t="n">
        <f aca="false">SUM(W149:Z149)</f>
        <v>0</v>
      </c>
      <c r="AC149" s="472"/>
      <c r="AD149" s="472"/>
      <c r="AE149" s="471" t="n">
        <f aca="true">OFFSET('(Energiepreise)'!$E$18,0,$C148+'(Energiepreise)'!$E$6-'(Energiepreise)'!$E$9)/100*AE$28</f>
        <v>0</v>
      </c>
      <c r="AF149" s="471" t="n">
        <f aca="true">OFFSET('(Energiepreise)'!$E$18,0,$C148+'(Energiepreise)'!$E$6-'(Energiepreise)'!$E$9)/100*AF$28</f>
        <v>0</v>
      </c>
      <c r="AG149" s="471" t="n">
        <f aca="true">OFFSET('(Energiepreise)'!$E$18,0,$C148+'(Energiepreise)'!$E$6-'(Energiepreise)'!$E$9)/100*AG$28</f>
        <v>0</v>
      </c>
      <c r="AH149" s="471" t="n">
        <f aca="true">OFFSET('(Energiepreise)'!$E$18,0,$C148+'(Energiepreise)'!$E$6-'(Energiepreise)'!$E$9)/100*AH$28</f>
        <v>0</v>
      </c>
      <c r="AI149" s="472"/>
      <c r="AJ149" s="474" t="n">
        <f aca="false">SUM(AE149:AH149)</f>
        <v>0</v>
      </c>
      <c r="AK149" s="472"/>
      <c r="AL149" s="472"/>
      <c r="AM149" s="472"/>
      <c r="AN149" s="472"/>
      <c r="AO149" s="472"/>
      <c r="AP149" s="472"/>
      <c r="AQ149" s="472"/>
      <c r="AR149" s="472"/>
      <c r="AS149" s="472"/>
      <c r="AT149" s="472"/>
      <c r="AU149" s="471" t="n">
        <f aca="true">OFFSET('(Energiepreise)'!$E$18,0,$C148+'(Energiepreise)'!$E$6-'(Energiepreise)'!$E$9)/100*AU$28</f>
        <v>0</v>
      </c>
      <c r="AV149" s="471" t="n">
        <f aca="true">OFFSET('(Energiepreise)'!$E$18,0,$C148+'(Energiepreise)'!$E$6-'(Energiepreise)'!$E$9)/100*AV$28</f>
        <v>0</v>
      </c>
      <c r="AW149" s="471" t="n">
        <f aca="true">OFFSET('(Energiepreise)'!$E$18,0,$C148+'(Energiepreise)'!$E$6-'(Energiepreise)'!$E$9)/100*AW$28</f>
        <v>0</v>
      </c>
      <c r="AX149" s="471" t="n">
        <f aca="true">OFFSET('(Energiepreise)'!$E$18,0,$C148+'(Energiepreise)'!$E$6-'(Energiepreise)'!$E$9)/100*AX$28</f>
        <v>0</v>
      </c>
      <c r="AY149" s="471" t="n">
        <f aca="true">OFFSET('(Energiepreise)'!$E$18,0,$C148+'(Energiepreise)'!$E$6-'(Energiepreise)'!$E$9)/100*AY$28</f>
        <v>0</v>
      </c>
      <c r="AZ149" s="472"/>
      <c r="BA149" s="472"/>
      <c r="BB149" s="471" t="n">
        <f aca="true">OFFSET('(Energiepreise)'!$E$18,0,$C148+'(Energiepreise)'!$E$6-'(Energiepreise)'!$E$9)/100*BB$28</f>
        <v>0</v>
      </c>
      <c r="BC149" s="471" t="n">
        <f aca="true">OFFSET('(Energiepreise)'!$E$18,0,$C148+'(Energiepreise)'!$E$6-'(Energiepreise)'!$E$9)/100*BC$28</f>
        <v>0</v>
      </c>
      <c r="AMG149" s="467"/>
      <c r="AMH149" s="467"/>
      <c r="AMI149" s="467"/>
      <c r="AMJ149" s="467"/>
    </row>
    <row r="150" s="376" customFormat="true" ht="15" hidden="false" customHeight="false" outlineLevel="0" collapsed="false">
      <c r="A150" s="457"/>
      <c r="B150" s="458"/>
      <c r="C150" s="468" t="n">
        <v>12</v>
      </c>
      <c r="D150" s="470"/>
      <c r="E150" s="466"/>
      <c r="F150" s="471" t="n">
        <f aca="true">OFFSET('(Energiepreise)'!$E$18,0,$C149+'(Energiepreise)'!$E$6-'(Energiepreise)'!$E$9)/100*F$28</f>
        <v>0</v>
      </c>
      <c r="G150" s="471" t="n">
        <f aca="true">OFFSET('(Energiepreise)'!$E$18,0,$C149+'(Energiepreise)'!$E$6-'(Energiepreise)'!$E$9)/100*G$28</f>
        <v>0</v>
      </c>
      <c r="H150" s="471" t="n">
        <f aca="true">OFFSET('(Energiepreise)'!$E$18,0,$C149+'(Energiepreise)'!$E$6-'(Energiepreise)'!$E$9)/100*H$28</f>
        <v>0</v>
      </c>
      <c r="I150" s="471" t="n">
        <f aca="true">OFFSET('(Energiepreise)'!$E$18,0,$C149+'(Energiepreise)'!$E$6-'(Energiepreise)'!$E$9)/100*I$28</f>
        <v>0</v>
      </c>
      <c r="J150" s="472"/>
      <c r="K150" s="473" t="n">
        <f aca="false">SUM(F150:I150)</f>
        <v>0</v>
      </c>
      <c r="L150" s="472"/>
      <c r="M150" s="472"/>
      <c r="N150" s="471" t="n">
        <f aca="true">OFFSET('(Energiepreise)'!$E$18,0,$C149+'(Energiepreise)'!$E$6-'(Energiepreise)'!$E$9)/100*N$28</f>
        <v>0</v>
      </c>
      <c r="O150" s="471" t="n">
        <f aca="true">OFFSET('(Energiepreise)'!$E$18,0,$C149+'(Energiepreise)'!$E$6-'(Energiepreise)'!$E$9)/100*O$28</f>
        <v>0</v>
      </c>
      <c r="P150" s="471" t="n">
        <f aca="true">OFFSET('(Energiepreise)'!$E$18,0,$C149+'(Energiepreise)'!$E$6-'(Energiepreise)'!$E$9)/100*P$28</f>
        <v>0</v>
      </c>
      <c r="Q150" s="471" t="n">
        <f aca="true">OFFSET('(Energiepreise)'!$E$18,0,$C149+'(Energiepreise)'!$E$6-'(Energiepreise)'!$E$9)/100*Q$28</f>
        <v>0</v>
      </c>
      <c r="R150" s="472"/>
      <c r="S150" s="474" t="n">
        <f aca="false">SUM(N150:Q150)</f>
        <v>0</v>
      </c>
      <c r="T150" s="472"/>
      <c r="U150" s="470"/>
      <c r="V150" s="466"/>
      <c r="W150" s="471" t="n">
        <f aca="true">OFFSET('(Energiepreise)'!$E$18,0,$C149+'(Energiepreise)'!$E$6-'(Energiepreise)'!$E$9)/100*W$28</f>
        <v>0</v>
      </c>
      <c r="X150" s="471" t="n">
        <f aca="true">OFFSET('(Energiepreise)'!$E$18,0,$C149+'(Energiepreise)'!$E$6-'(Energiepreise)'!$E$9)/100*X$28</f>
        <v>0</v>
      </c>
      <c r="Y150" s="471" t="n">
        <f aca="true">OFFSET('(Energiepreise)'!$E$18,0,$C149+'(Energiepreise)'!$E$6-'(Energiepreise)'!$E$9)/100*Y$28</f>
        <v>0</v>
      </c>
      <c r="Z150" s="471" t="n">
        <f aca="true">OFFSET('(Energiepreise)'!$E$18,0,$C149+'(Energiepreise)'!$E$6-'(Energiepreise)'!$E$9)/100*Z$28</f>
        <v>0</v>
      </c>
      <c r="AA150" s="472"/>
      <c r="AB150" s="473" t="n">
        <f aca="false">SUM(W150:Z150)</f>
        <v>0</v>
      </c>
      <c r="AC150" s="472"/>
      <c r="AD150" s="472"/>
      <c r="AE150" s="471" t="n">
        <f aca="true">OFFSET('(Energiepreise)'!$E$18,0,$C149+'(Energiepreise)'!$E$6-'(Energiepreise)'!$E$9)/100*AE$28</f>
        <v>0</v>
      </c>
      <c r="AF150" s="471" t="n">
        <f aca="true">OFFSET('(Energiepreise)'!$E$18,0,$C149+'(Energiepreise)'!$E$6-'(Energiepreise)'!$E$9)/100*AF$28</f>
        <v>0</v>
      </c>
      <c r="AG150" s="471" t="n">
        <f aca="true">OFFSET('(Energiepreise)'!$E$18,0,$C149+'(Energiepreise)'!$E$6-'(Energiepreise)'!$E$9)/100*AG$28</f>
        <v>0</v>
      </c>
      <c r="AH150" s="471" t="n">
        <f aca="true">OFFSET('(Energiepreise)'!$E$18,0,$C149+'(Energiepreise)'!$E$6-'(Energiepreise)'!$E$9)/100*AH$28</f>
        <v>0</v>
      </c>
      <c r="AI150" s="472"/>
      <c r="AJ150" s="474" t="n">
        <f aca="false">SUM(AE150:AH150)</f>
        <v>0</v>
      </c>
      <c r="AK150" s="472"/>
      <c r="AL150" s="472"/>
      <c r="AM150" s="472"/>
      <c r="AN150" s="472"/>
      <c r="AO150" s="472"/>
      <c r="AP150" s="472"/>
      <c r="AQ150" s="472"/>
      <c r="AR150" s="472"/>
      <c r="AS150" s="472"/>
      <c r="AT150" s="472"/>
      <c r="AU150" s="471" t="n">
        <f aca="true">OFFSET('(Energiepreise)'!$E$18,0,$C149+'(Energiepreise)'!$E$6-'(Energiepreise)'!$E$9)/100*AU$28</f>
        <v>0</v>
      </c>
      <c r="AV150" s="471" t="n">
        <f aca="true">OFFSET('(Energiepreise)'!$E$18,0,$C149+'(Energiepreise)'!$E$6-'(Energiepreise)'!$E$9)/100*AV$28</f>
        <v>0</v>
      </c>
      <c r="AW150" s="471" t="n">
        <f aca="true">OFFSET('(Energiepreise)'!$E$18,0,$C149+'(Energiepreise)'!$E$6-'(Energiepreise)'!$E$9)/100*AW$28</f>
        <v>0</v>
      </c>
      <c r="AX150" s="471" t="n">
        <f aca="true">OFFSET('(Energiepreise)'!$E$18,0,$C149+'(Energiepreise)'!$E$6-'(Energiepreise)'!$E$9)/100*AX$28</f>
        <v>0</v>
      </c>
      <c r="AY150" s="471" t="n">
        <f aca="true">OFFSET('(Energiepreise)'!$E$18,0,$C149+'(Energiepreise)'!$E$6-'(Energiepreise)'!$E$9)/100*AY$28</f>
        <v>0</v>
      </c>
      <c r="AZ150" s="472"/>
      <c r="BA150" s="472"/>
      <c r="BB150" s="471" t="n">
        <f aca="true">OFFSET('(Energiepreise)'!$E$18,0,$C149+'(Energiepreise)'!$E$6-'(Energiepreise)'!$E$9)/100*BB$28</f>
        <v>0</v>
      </c>
      <c r="BC150" s="471" t="n">
        <f aca="true">OFFSET('(Energiepreise)'!$E$18,0,$C149+'(Energiepreise)'!$E$6-'(Energiepreise)'!$E$9)/100*BC$28</f>
        <v>0</v>
      </c>
      <c r="AMG150" s="467"/>
      <c r="AMH150" s="467"/>
      <c r="AMI150" s="467"/>
      <c r="AMJ150" s="467"/>
    </row>
    <row r="151" s="376" customFormat="true" ht="15" hidden="false" customHeight="false" outlineLevel="0" collapsed="false">
      <c r="A151" s="457"/>
      <c r="B151" s="458"/>
      <c r="C151" s="468" t="n">
        <v>13</v>
      </c>
      <c r="D151" s="470"/>
      <c r="E151" s="466"/>
      <c r="F151" s="471" t="n">
        <f aca="true">OFFSET('(Energiepreise)'!$E$18,0,$C150+'(Energiepreise)'!$E$6-'(Energiepreise)'!$E$9)/100*F$28</f>
        <v>0</v>
      </c>
      <c r="G151" s="471" t="n">
        <f aca="true">OFFSET('(Energiepreise)'!$E$18,0,$C150+'(Energiepreise)'!$E$6-'(Energiepreise)'!$E$9)/100*G$28</f>
        <v>0</v>
      </c>
      <c r="H151" s="471" t="n">
        <f aca="true">OFFSET('(Energiepreise)'!$E$18,0,$C150+'(Energiepreise)'!$E$6-'(Energiepreise)'!$E$9)/100*H$28</f>
        <v>0</v>
      </c>
      <c r="I151" s="471" t="n">
        <f aca="true">OFFSET('(Energiepreise)'!$E$18,0,$C150+'(Energiepreise)'!$E$6-'(Energiepreise)'!$E$9)/100*I$28</f>
        <v>0</v>
      </c>
      <c r="J151" s="472"/>
      <c r="K151" s="473" t="n">
        <f aca="false">SUM(F151:I151)</f>
        <v>0</v>
      </c>
      <c r="L151" s="472"/>
      <c r="M151" s="472"/>
      <c r="N151" s="471" t="n">
        <f aca="true">OFFSET('(Energiepreise)'!$E$18,0,$C150+'(Energiepreise)'!$E$6-'(Energiepreise)'!$E$9)/100*N$28</f>
        <v>0</v>
      </c>
      <c r="O151" s="471" t="n">
        <f aca="true">OFFSET('(Energiepreise)'!$E$18,0,$C150+'(Energiepreise)'!$E$6-'(Energiepreise)'!$E$9)/100*O$28</f>
        <v>0</v>
      </c>
      <c r="P151" s="471" t="n">
        <f aca="true">OFFSET('(Energiepreise)'!$E$18,0,$C150+'(Energiepreise)'!$E$6-'(Energiepreise)'!$E$9)/100*P$28</f>
        <v>0</v>
      </c>
      <c r="Q151" s="471" t="n">
        <f aca="true">OFFSET('(Energiepreise)'!$E$18,0,$C150+'(Energiepreise)'!$E$6-'(Energiepreise)'!$E$9)/100*Q$28</f>
        <v>0</v>
      </c>
      <c r="R151" s="472"/>
      <c r="S151" s="474" t="n">
        <f aca="false">SUM(N151:Q151)</f>
        <v>0</v>
      </c>
      <c r="T151" s="472"/>
      <c r="U151" s="470"/>
      <c r="V151" s="466"/>
      <c r="W151" s="471" t="n">
        <f aca="true">OFFSET('(Energiepreise)'!$E$18,0,$C150+'(Energiepreise)'!$E$6-'(Energiepreise)'!$E$9)/100*W$28</f>
        <v>0</v>
      </c>
      <c r="X151" s="471" t="n">
        <f aca="true">OFFSET('(Energiepreise)'!$E$18,0,$C150+'(Energiepreise)'!$E$6-'(Energiepreise)'!$E$9)/100*X$28</f>
        <v>0</v>
      </c>
      <c r="Y151" s="471" t="n">
        <f aca="true">OFFSET('(Energiepreise)'!$E$18,0,$C150+'(Energiepreise)'!$E$6-'(Energiepreise)'!$E$9)/100*Y$28</f>
        <v>0</v>
      </c>
      <c r="Z151" s="471" t="n">
        <f aca="true">OFFSET('(Energiepreise)'!$E$18,0,$C150+'(Energiepreise)'!$E$6-'(Energiepreise)'!$E$9)/100*Z$28</f>
        <v>0</v>
      </c>
      <c r="AA151" s="472"/>
      <c r="AB151" s="473" t="n">
        <f aca="false">SUM(W151:Z151)</f>
        <v>0</v>
      </c>
      <c r="AC151" s="472"/>
      <c r="AD151" s="472"/>
      <c r="AE151" s="471" t="n">
        <f aca="true">OFFSET('(Energiepreise)'!$E$18,0,$C150+'(Energiepreise)'!$E$6-'(Energiepreise)'!$E$9)/100*AE$28</f>
        <v>0</v>
      </c>
      <c r="AF151" s="471" t="n">
        <f aca="true">OFFSET('(Energiepreise)'!$E$18,0,$C150+'(Energiepreise)'!$E$6-'(Energiepreise)'!$E$9)/100*AF$28</f>
        <v>0</v>
      </c>
      <c r="AG151" s="471" t="n">
        <f aca="true">OFFSET('(Energiepreise)'!$E$18,0,$C150+'(Energiepreise)'!$E$6-'(Energiepreise)'!$E$9)/100*AG$28</f>
        <v>0</v>
      </c>
      <c r="AH151" s="471" t="n">
        <f aca="true">OFFSET('(Energiepreise)'!$E$18,0,$C150+'(Energiepreise)'!$E$6-'(Energiepreise)'!$E$9)/100*AH$28</f>
        <v>0</v>
      </c>
      <c r="AI151" s="472"/>
      <c r="AJ151" s="474" t="n">
        <f aca="false">SUM(AE151:AH151)</f>
        <v>0</v>
      </c>
      <c r="AK151" s="472"/>
      <c r="AL151" s="472"/>
      <c r="AM151" s="472"/>
      <c r="AN151" s="472"/>
      <c r="AO151" s="472"/>
      <c r="AP151" s="472"/>
      <c r="AQ151" s="472"/>
      <c r="AR151" s="472"/>
      <c r="AS151" s="472"/>
      <c r="AT151" s="472"/>
      <c r="AU151" s="471" t="n">
        <f aca="true">OFFSET('(Energiepreise)'!$E$18,0,$C150+'(Energiepreise)'!$E$6-'(Energiepreise)'!$E$9)/100*AU$28</f>
        <v>0</v>
      </c>
      <c r="AV151" s="471" t="n">
        <f aca="true">OFFSET('(Energiepreise)'!$E$18,0,$C150+'(Energiepreise)'!$E$6-'(Energiepreise)'!$E$9)/100*AV$28</f>
        <v>0</v>
      </c>
      <c r="AW151" s="471" t="n">
        <f aca="true">OFFSET('(Energiepreise)'!$E$18,0,$C150+'(Energiepreise)'!$E$6-'(Energiepreise)'!$E$9)/100*AW$28</f>
        <v>0</v>
      </c>
      <c r="AX151" s="471" t="n">
        <f aca="true">OFFSET('(Energiepreise)'!$E$18,0,$C150+'(Energiepreise)'!$E$6-'(Energiepreise)'!$E$9)/100*AX$28</f>
        <v>0</v>
      </c>
      <c r="AY151" s="471" t="n">
        <f aca="true">OFFSET('(Energiepreise)'!$E$18,0,$C150+'(Energiepreise)'!$E$6-'(Energiepreise)'!$E$9)/100*AY$28</f>
        <v>0</v>
      </c>
      <c r="AZ151" s="472"/>
      <c r="BA151" s="472"/>
      <c r="BB151" s="471" t="n">
        <f aca="true">OFFSET('(Energiepreise)'!$E$18,0,$C150+'(Energiepreise)'!$E$6-'(Energiepreise)'!$E$9)/100*BB$28</f>
        <v>0</v>
      </c>
      <c r="BC151" s="471" t="n">
        <f aca="true">OFFSET('(Energiepreise)'!$E$18,0,$C150+'(Energiepreise)'!$E$6-'(Energiepreise)'!$E$9)/100*BC$28</f>
        <v>0</v>
      </c>
      <c r="AMG151" s="467"/>
      <c r="AMH151" s="467"/>
      <c r="AMI151" s="467"/>
      <c r="AMJ151" s="467"/>
    </row>
    <row r="152" s="376" customFormat="true" ht="15" hidden="false" customHeight="false" outlineLevel="0" collapsed="false">
      <c r="A152" s="457"/>
      <c r="B152" s="458"/>
      <c r="C152" s="468" t="n">
        <v>14</v>
      </c>
      <c r="D152" s="470"/>
      <c r="E152" s="466"/>
      <c r="F152" s="471" t="n">
        <f aca="true">OFFSET('(Energiepreise)'!$E$18,0,$C151+'(Energiepreise)'!$E$6-'(Energiepreise)'!$E$9)/100*F$28</f>
        <v>0</v>
      </c>
      <c r="G152" s="471" t="n">
        <f aca="true">OFFSET('(Energiepreise)'!$E$18,0,$C151+'(Energiepreise)'!$E$6-'(Energiepreise)'!$E$9)/100*G$28</f>
        <v>0</v>
      </c>
      <c r="H152" s="471" t="n">
        <f aca="true">OFFSET('(Energiepreise)'!$E$18,0,$C151+'(Energiepreise)'!$E$6-'(Energiepreise)'!$E$9)/100*H$28</f>
        <v>0</v>
      </c>
      <c r="I152" s="471" t="n">
        <f aca="true">OFFSET('(Energiepreise)'!$E$18,0,$C151+'(Energiepreise)'!$E$6-'(Energiepreise)'!$E$9)/100*I$28</f>
        <v>0</v>
      </c>
      <c r="J152" s="472"/>
      <c r="K152" s="473" t="n">
        <f aca="false">SUM(F152:I152)</f>
        <v>0</v>
      </c>
      <c r="L152" s="472"/>
      <c r="M152" s="472"/>
      <c r="N152" s="471" t="n">
        <f aca="true">OFFSET('(Energiepreise)'!$E$18,0,$C151+'(Energiepreise)'!$E$6-'(Energiepreise)'!$E$9)/100*N$28</f>
        <v>0</v>
      </c>
      <c r="O152" s="471" t="n">
        <f aca="true">OFFSET('(Energiepreise)'!$E$18,0,$C151+'(Energiepreise)'!$E$6-'(Energiepreise)'!$E$9)/100*O$28</f>
        <v>0</v>
      </c>
      <c r="P152" s="471" t="n">
        <f aca="true">OFFSET('(Energiepreise)'!$E$18,0,$C151+'(Energiepreise)'!$E$6-'(Energiepreise)'!$E$9)/100*P$28</f>
        <v>0</v>
      </c>
      <c r="Q152" s="471" t="n">
        <f aca="true">OFFSET('(Energiepreise)'!$E$18,0,$C151+'(Energiepreise)'!$E$6-'(Energiepreise)'!$E$9)/100*Q$28</f>
        <v>0</v>
      </c>
      <c r="R152" s="472"/>
      <c r="S152" s="474" t="n">
        <f aca="false">SUM(N152:Q152)</f>
        <v>0</v>
      </c>
      <c r="T152" s="472"/>
      <c r="U152" s="470"/>
      <c r="V152" s="466"/>
      <c r="W152" s="471" t="n">
        <f aca="true">OFFSET('(Energiepreise)'!$E$18,0,$C151+'(Energiepreise)'!$E$6-'(Energiepreise)'!$E$9)/100*W$28</f>
        <v>0</v>
      </c>
      <c r="X152" s="471" t="n">
        <f aca="true">OFFSET('(Energiepreise)'!$E$18,0,$C151+'(Energiepreise)'!$E$6-'(Energiepreise)'!$E$9)/100*X$28</f>
        <v>0</v>
      </c>
      <c r="Y152" s="471" t="n">
        <f aca="true">OFFSET('(Energiepreise)'!$E$18,0,$C151+'(Energiepreise)'!$E$6-'(Energiepreise)'!$E$9)/100*Y$28</f>
        <v>0</v>
      </c>
      <c r="Z152" s="471" t="n">
        <f aca="true">OFFSET('(Energiepreise)'!$E$18,0,$C151+'(Energiepreise)'!$E$6-'(Energiepreise)'!$E$9)/100*Z$28</f>
        <v>0</v>
      </c>
      <c r="AA152" s="472"/>
      <c r="AB152" s="473" t="n">
        <f aca="false">SUM(W152:Z152)</f>
        <v>0</v>
      </c>
      <c r="AC152" s="472"/>
      <c r="AD152" s="472"/>
      <c r="AE152" s="471" t="n">
        <f aca="true">OFFSET('(Energiepreise)'!$E$18,0,$C151+'(Energiepreise)'!$E$6-'(Energiepreise)'!$E$9)/100*AE$28</f>
        <v>0</v>
      </c>
      <c r="AF152" s="471" t="n">
        <f aca="true">OFFSET('(Energiepreise)'!$E$18,0,$C151+'(Energiepreise)'!$E$6-'(Energiepreise)'!$E$9)/100*AF$28</f>
        <v>0</v>
      </c>
      <c r="AG152" s="471" t="n">
        <f aca="true">OFFSET('(Energiepreise)'!$E$18,0,$C151+'(Energiepreise)'!$E$6-'(Energiepreise)'!$E$9)/100*AG$28</f>
        <v>0</v>
      </c>
      <c r="AH152" s="471" t="n">
        <f aca="true">OFFSET('(Energiepreise)'!$E$18,0,$C151+'(Energiepreise)'!$E$6-'(Energiepreise)'!$E$9)/100*AH$28</f>
        <v>0</v>
      </c>
      <c r="AI152" s="472"/>
      <c r="AJ152" s="474" t="n">
        <f aca="false">SUM(AE152:AH152)</f>
        <v>0</v>
      </c>
      <c r="AK152" s="472"/>
      <c r="AL152" s="472"/>
      <c r="AM152" s="472"/>
      <c r="AN152" s="472"/>
      <c r="AO152" s="472"/>
      <c r="AP152" s="472"/>
      <c r="AQ152" s="472"/>
      <c r="AR152" s="472"/>
      <c r="AS152" s="472"/>
      <c r="AT152" s="472"/>
      <c r="AU152" s="471" t="n">
        <f aca="true">OFFSET('(Energiepreise)'!$E$18,0,$C151+'(Energiepreise)'!$E$6-'(Energiepreise)'!$E$9)/100*AU$28</f>
        <v>0</v>
      </c>
      <c r="AV152" s="471" t="n">
        <f aca="true">OFFSET('(Energiepreise)'!$E$18,0,$C151+'(Energiepreise)'!$E$6-'(Energiepreise)'!$E$9)/100*AV$28</f>
        <v>0</v>
      </c>
      <c r="AW152" s="471" t="n">
        <f aca="true">OFFSET('(Energiepreise)'!$E$18,0,$C151+'(Energiepreise)'!$E$6-'(Energiepreise)'!$E$9)/100*AW$28</f>
        <v>0</v>
      </c>
      <c r="AX152" s="471" t="n">
        <f aca="true">OFFSET('(Energiepreise)'!$E$18,0,$C151+'(Energiepreise)'!$E$6-'(Energiepreise)'!$E$9)/100*AX$28</f>
        <v>0</v>
      </c>
      <c r="AY152" s="471" t="n">
        <f aca="true">OFFSET('(Energiepreise)'!$E$18,0,$C151+'(Energiepreise)'!$E$6-'(Energiepreise)'!$E$9)/100*AY$28</f>
        <v>0</v>
      </c>
      <c r="AZ152" s="472"/>
      <c r="BA152" s="472"/>
      <c r="BB152" s="471" t="n">
        <f aca="true">OFFSET('(Energiepreise)'!$E$18,0,$C151+'(Energiepreise)'!$E$6-'(Energiepreise)'!$E$9)/100*BB$28</f>
        <v>0</v>
      </c>
      <c r="BC152" s="471" t="n">
        <f aca="true">OFFSET('(Energiepreise)'!$E$18,0,$C151+'(Energiepreise)'!$E$6-'(Energiepreise)'!$E$9)/100*BC$28</f>
        <v>0</v>
      </c>
      <c r="AMG152" s="467"/>
      <c r="AMH152" s="467"/>
      <c r="AMI152" s="467"/>
      <c r="AMJ152" s="467"/>
    </row>
    <row r="153" s="376" customFormat="true" ht="15" hidden="false" customHeight="false" outlineLevel="0" collapsed="false">
      <c r="A153" s="457"/>
      <c r="B153" s="458"/>
      <c r="C153" s="468" t="n">
        <v>15</v>
      </c>
      <c r="D153" s="470"/>
      <c r="E153" s="466"/>
      <c r="F153" s="471" t="n">
        <f aca="true">OFFSET('(Energiepreise)'!$E$18,0,$C152+'(Energiepreise)'!$E$6-'(Energiepreise)'!$E$9)/100*F$28</f>
        <v>0</v>
      </c>
      <c r="G153" s="471" t="n">
        <f aca="true">OFFSET('(Energiepreise)'!$E$18,0,$C152+'(Energiepreise)'!$E$6-'(Energiepreise)'!$E$9)/100*G$28</f>
        <v>0</v>
      </c>
      <c r="H153" s="471" t="n">
        <f aca="true">OFFSET('(Energiepreise)'!$E$18,0,$C152+'(Energiepreise)'!$E$6-'(Energiepreise)'!$E$9)/100*H$28</f>
        <v>0</v>
      </c>
      <c r="I153" s="471" t="n">
        <f aca="true">OFFSET('(Energiepreise)'!$E$18,0,$C152+'(Energiepreise)'!$E$6-'(Energiepreise)'!$E$9)/100*I$28</f>
        <v>0</v>
      </c>
      <c r="J153" s="472"/>
      <c r="K153" s="473" t="n">
        <f aca="false">SUM(F153:I153)</f>
        <v>0</v>
      </c>
      <c r="L153" s="472"/>
      <c r="M153" s="472"/>
      <c r="N153" s="471" t="n">
        <f aca="true">OFFSET('(Energiepreise)'!$E$18,0,$C152+'(Energiepreise)'!$E$6-'(Energiepreise)'!$E$9)/100*N$28</f>
        <v>0</v>
      </c>
      <c r="O153" s="471" t="n">
        <f aca="true">OFFSET('(Energiepreise)'!$E$18,0,$C152+'(Energiepreise)'!$E$6-'(Energiepreise)'!$E$9)/100*O$28</f>
        <v>0</v>
      </c>
      <c r="P153" s="471" t="n">
        <f aca="true">OFFSET('(Energiepreise)'!$E$18,0,$C152+'(Energiepreise)'!$E$6-'(Energiepreise)'!$E$9)/100*P$28</f>
        <v>0</v>
      </c>
      <c r="Q153" s="471" t="n">
        <f aca="true">OFFSET('(Energiepreise)'!$E$18,0,$C152+'(Energiepreise)'!$E$6-'(Energiepreise)'!$E$9)/100*Q$28</f>
        <v>0</v>
      </c>
      <c r="R153" s="472"/>
      <c r="S153" s="474" t="n">
        <f aca="false">SUM(N153:Q153)</f>
        <v>0</v>
      </c>
      <c r="T153" s="472"/>
      <c r="U153" s="470"/>
      <c r="V153" s="466"/>
      <c r="W153" s="471" t="n">
        <f aca="true">OFFSET('(Energiepreise)'!$E$18,0,$C152+'(Energiepreise)'!$E$6-'(Energiepreise)'!$E$9)/100*W$28</f>
        <v>0</v>
      </c>
      <c r="X153" s="471" t="n">
        <f aca="true">OFFSET('(Energiepreise)'!$E$18,0,$C152+'(Energiepreise)'!$E$6-'(Energiepreise)'!$E$9)/100*X$28</f>
        <v>0</v>
      </c>
      <c r="Y153" s="471" t="n">
        <f aca="true">OFFSET('(Energiepreise)'!$E$18,0,$C152+'(Energiepreise)'!$E$6-'(Energiepreise)'!$E$9)/100*Y$28</f>
        <v>0</v>
      </c>
      <c r="Z153" s="471" t="n">
        <f aca="true">OFFSET('(Energiepreise)'!$E$18,0,$C152+'(Energiepreise)'!$E$6-'(Energiepreise)'!$E$9)/100*Z$28</f>
        <v>0</v>
      </c>
      <c r="AA153" s="472"/>
      <c r="AB153" s="473" t="n">
        <f aca="false">SUM(W153:Z153)</f>
        <v>0</v>
      </c>
      <c r="AC153" s="472"/>
      <c r="AD153" s="472"/>
      <c r="AE153" s="471" t="n">
        <f aca="true">OFFSET('(Energiepreise)'!$E$18,0,$C152+'(Energiepreise)'!$E$6-'(Energiepreise)'!$E$9)/100*AE$28</f>
        <v>0</v>
      </c>
      <c r="AF153" s="471" t="n">
        <f aca="true">OFFSET('(Energiepreise)'!$E$18,0,$C152+'(Energiepreise)'!$E$6-'(Energiepreise)'!$E$9)/100*AF$28</f>
        <v>0</v>
      </c>
      <c r="AG153" s="471" t="n">
        <f aca="true">OFFSET('(Energiepreise)'!$E$18,0,$C152+'(Energiepreise)'!$E$6-'(Energiepreise)'!$E$9)/100*AG$28</f>
        <v>0</v>
      </c>
      <c r="AH153" s="471" t="n">
        <f aca="true">OFFSET('(Energiepreise)'!$E$18,0,$C152+'(Energiepreise)'!$E$6-'(Energiepreise)'!$E$9)/100*AH$28</f>
        <v>0</v>
      </c>
      <c r="AI153" s="472"/>
      <c r="AJ153" s="474" t="n">
        <f aca="false">SUM(AE153:AH153)</f>
        <v>0</v>
      </c>
      <c r="AK153" s="472"/>
      <c r="AL153" s="472"/>
      <c r="AM153" s="472"/>
      <c r="AN153" s="472"/>
      <c r="AO153" s="472"/>
      <c r="AP153" s="472"/>
      <c r="AQ153" s="472"/>
      <c r="AR153" s="472"/>
      <c r="AS153" s="472"/>
      <c r="AT153" s="472"/>
      <c r="AU153" s="471" t="n">
        <f aca="true">OFFSET('(Energiepreise)'!$E$18,0,$C152+'(Energiepreise)'!$E$6-'(Energiepreise)'!$E$9)/100*AU$28</f>
        <v>0</v>
      </c>
      <c r="AV153" s="471" t="n">
        <f aca="true">OFFSET('(Energiepreise)'!$E$18,0,$C152+'(Energiepreise)'!$E$6-'(Energiepreise)'!$E$9)/100*AV$28</f>
        <v>0</v>
      </c>
      <c r="AW153" s="471" t="n">
        <f aca="true">OFFSET('(Energiepreise)'!$E$18,0,$C152+'(Energiepreise)'!$E$6-'(Energiepreise)'!$E$9)/100*AW$28</f>
        <v>0</v>
      </c>
      <c r="AX153" s="471" t="n">
        <f aca="true">OFFSET('(Energiepreise)'!$E$18,0,$C152+'(Energiepreise)'!$E$6-'(Energiepreise)'!$E$9)/100*AX$28</f>
        <v>0</v>
      </c>
      <c r="AY153" s="471" t="n">
        <f aca="true">OFFSET('(Energiepreise)'!$E$18,0,$C152+'(Energiepreise)'!$E$6-'(Energiepreise)'!$E$9)/100*AY$28</f>
        <v>0</v>
      </c>
      <c r="AZ153" s="472"/>
      <c r="BA153" s="472"/>
      <c r="BB153" s="471" t="n">
        <f aca="true">OFFSET('(Energiepreise)'!$E$18,0,$C152+'(Energiepreise)'!$E$6-'(Energiepreise)'!$E$9)/100*BB$28</f>
        <v>0</v>
      </c>
      <c r="BC153" s="471" t="n">
        <f aca="true">OFFSET('(Energiepreise)'!$E$18,0,$C152+'(Energiepreise)'!$E$6-'(Energiepreise)'!$E$9)/100*BC$28</f>
        <v>0</v>
      </c>
      <c r="AMG153" s="467"/>
      <c r="AMH153" s="467"/>
      <c r="AMI153" s="467"/>
      <c r="AMJ153" s="467"/>
    </row>
    <row r="154" s="376" customFormat="true" ht="15" hidden="false" customHeight="false" outlineLevel="0" collapsed="false">
      <c r="A154" s="457"/>
      <c r="B154" s="458"/>
      <c r="C154" s="468" t="n">
        <v>16</v>
      </c>
      <c r="D154" s="470"/>
      <c r="E154" s="466"/>
      <c r="F154" s="471" t="n">
        <f aca="true">OFFSET('(Energiepreise)'!$E$18,0,$C153+'(Energiepreise)'!$E$6-'(Energiepreise)'!$E$9)/100*F$28</f>
        <v>0</v>
      </c>
      <c r="G154" s="471" t="n">
        <f aca="true">OFFSET('(Energiepreise)'!$E$18,0,$C153+'(Energiepreise)'!$E$6-'(Energiepreise)'!$E$9)/100*G$28</f>
        <v>0</v>
      </c>
      <c r="H154" s="471" t="n">
        <f aca="true">OFFSET('(Energiepreise)'!$E$18,0,$C153+'(Energiepreise)'!$E$6-'(Energiepreise)'!$E$9)/100*H$28</f>
        <v>0</v>
      </c>
      <c r="I154" s="471" t="n">
        <f aca="true">OFFSET('(Energiepreise)'!$E$18,0,$C153+'(Energiepreise)'!$E$6-'(Energiepreise)'!$E$9)/100*I$28</f>
        <v>0</v>
      </c>
      <c r="J154" s="472"/>
      <c r="K154" s="473" t="n">
        <f aca="false">SUM(F154:I154)</f>
        <v>0</v>
      </c>
      <c r="L154" s="472"/>
      <c r="M154" s="472"/>
      <c r="N154" s="471" t="n">
        <f aca="true">OFFSET('(Energiepreise)'!$E$18,0,$C153+'(Energiepreise)'!$E$6-'(Energiepreise)'!$E$9)/100*N$28</f>
        <v>0</v>
      </c>
      <c r="O154" s="471" t="n">
        <f aca="true">OFFSET('(Energiepreise)'!$E$18,0,$C153+'(Energiepreise)'!$E$6-'(Energiepreise)'!$E$9)/100*O$28</f>
        <v>0</v>
      </c>
      <c r="P154" s="471" t="n">
        <f aca="true">OFFSET('(Energiepreise)'!$E$18,0,$C153+'(Energiepreise)'!$E$6-'(Energiepreise)'!$E$9)/100*P$28</f>
        <v>0</v>
      </c>
      <c r="Q154" s="471" t="n">
        <f aca="true">OFFSET('(Energiepreise)'!$E$18,0,$C153+'(Energiepreise)'!$E$6-'(Energiepreise)'!$E$9)/100*Q$28</f>
        <v>0</v>
      </c>
      <c r="R154" s="472"/>
      <c r="S154" s="474" t="n">
        <f aca="false">SUM(N154:Q154)</f>
        <v>0</v>
      </c>
      <c r="T154" s="472"/>
      <c r="U154" s="470"/>
      <c r="V154" s="466"/>
      <c r="W154" s="471" t="n">
        <f aca="true">OFFSET('(Energiepreise)'!$E$18,0,$C153+'(Energiepreise)'!$E$6-'(Energiepreise)'!$E$9)/100*W$28</f>
        <v>0</v>
      </c>
      <c r="X154" s="471" t="n">
        <f aca="true">OFFSET('(Energiepreise)'!$E$18,0,$C153+'(Energiepreise)'!$E$6-'(Energiepreise)'!$E$9)/100*X$28</f>
        <v>0</v>
      </c>
      <c r="Y154" s="471" t="n">
        <f aca="true">OFFSET('(Energiepreise)'!$E$18,0,$C153+'(Energiepreise)'!$E$6-'(Energiepreise)'!$E$9)/100*Y$28</f>
        <v>0</v>
      </c>
      <c r="Z154" s="471" t="n">
        <f aca="true">OFFSET('(Energiepreise)'!$E$18,0,$C153+'(Energiepreise)'!$E$6-'(Energiepreise)'!$E$9)/100*Z$28</f>
        <v>0</v>
      </c>
      <c r="AA154" s="472"/>
      <c r="AB154" s="473" t="n">
        <f aca="false">SUM(W154:Z154)</f>
        <v>0</v>
      </c>
      <c r="AC154" s="472"/>
      <c r="AD154" s="472"/>
      <c r="AE154" s="471" t="n">
        <f aca="true">OFFSET('(Energiepreise)'!$E$18,0,$C153+'(Energiepreise)'!$E$6-'(Energiepreise)'!$E$9)/100*AE$28</f>
        <v>0</v>
      </c>
      <c r="AF154" s="471" t="n">
        <f aca="true">OFFSET('(Energiepreise)'!$E$18,0,$C153+'(Energiepreise)'!$E$6-'(Energiepreise)'!$E$9)/100*AF$28</f>
        <v>0</v>
      </c>
      <c r="AG154" s="471" t="n">
        <f aca="true">OFFSET('(Energiepreise)'!$E$18,0,$C153+'(Energiepreise)'!$E$6-'(Energiepreise)'!$E$9)/100*AG$28</f>
        <v>0</v>
      </c>
      <c r="AH154" s="471" t="n">
        <f aca="true">OFFSET('(Energiepreise)'!$E$18,0,$C153+'(Energiepreise)'!$E$6-'(Energiepreise)'!$E$9)/100*AH$28</f>
        <v>0</v>
      </c>
      <c r="AI154" s="472"/>
      <c r="AJ154" s="474" t="n">
        <f aca="false">SUM(AE154:AH154)</f>
        <v>0</v>
      </c>
      <c r="AK154" s="472"/>
      <c r="AL154" s="472"/>
      <c r="AM154" s="472"/>
      <c r="AN154" s="472"/>
      <c r="AO154" s="472"/>
      <c r="AP154" s="472"/>
      <c r="AQ154" s="472"/>
      <c r="AR154" s="472"/>
      <c r="AS154" s="472"/>
      <c r="AT154" s="472"/>
      <c r="AU154" s="471" t="n">
        <f aca="true">OFFSET('(Energiepreise)'!$E$18,0,$C153+'(Energiepreise)'!$E$6-'(Energiepreise)'!$E$9)/100*AU$28</f>
        <v>0</v>
      </c>
      <c r="AV154" s="471" t="n">
        <f aca="true">OFFSET('(Energiepreise)'!$E$18,0,$C153+'(Energiepreise)'!$E$6-'(Energiepreise)'!$E$9)/100*AV$28</f>
        <v>0</v>
      </c>
      <c r="AW154" s="471" t="n">
        <f aca="true">OFFSET('(Energiepreise)'!$E$18,0,$C153+'(Energiepreise)'!$E$6-'(Energiepreise)'!$E$9)/100*AW$28</f>
        <v>0</v>
      </c>
      <c r="AX154" s="471" t="n">
        <f aca="true">OFFSET('(Energiepreise)'!$E$18,0,$C153+'(Energiepreise)'!$E$6-'(Energiepreise)'!$E$9)/100*AX$28</f>
        <v>0</v>
      </c>
      <c r="AY154" s="471" t="n">
        <f aca="true">OFFSET('(Energiepreise)'!$E$18,0,$C153+'(Energiepreise)'!$E$6-'(Energiepreise)'!$E$9)/100*AY$28</f>
        <v>0</v>
      </c>
      <c r="AZ154" s="472"/>
      <c r="BA154" s="472"/>
      <c r="BB154" s="471" t="n">
        <f aca="true">OFFSET('(Energiepreise)'!$E$18,0,$C153+'(Energiepreise)'!$E$6-'(Energiepreise)'!$E$9)/100*BB$28</f>
        <v>0</v>
      </c>
      <c r="BC154" s="471" t="n">
        <f aca="true">OFFSET('(Energiepreise)'!$E$18,0,$C153+'(Energiepreise)'!$E$6-'(Energiepreise)'!$E$9)/100*BC$28</f>
        <v>0</v>
      </c>
      <c r="AMG154" s="467"/>
      <c r="AMH154" s="467"/>
      <c r="AMI154" s="467"/>
      <c r="AMJ154" s="467"/>
    </row>
    <row r="155" s="376" customFormat="true" ht="15" hidden="false" customHeight="false" outlineLevel="0" collapsed="false">
      <c r="A155" s="457"/>
      <c r="B155" s="458"/>
      <c r="C155" s="468" t="n">
        <v>17</v>
      </c>
      <c r="D155" s="470"/>
      <c r="E155" s="466"/>
      <c r="F155" s="471" t="n">
        <f aca="true">OFFSET('(Energiepreise)'!$E$18,0,$C154+'(Energiepreise)'!$E$6-'(Energiepreise)'!$E$9)/100*F$28</f>
        <v>0</v>
      </c>
      <c r="G155" s="471" t="n">
        <f aca="true">OFFSET('(Energiepreise)'!$E$18,0,$C154+'(Energiepreise)'!$E$6-'(Energiepreise)'!$E$9)/100*G$28</f>
        <v>0</v>
      </c>
      <c r="H155" s="471" t="n">
        <f aca="true">OFFSET('(Energiepreise)'!$E$18,0,$C154+'(Energiepreise)'!$E$6-'(Energiepreise)'!$E$9)/100*H$28</f>
        <v>0</v>
      </c>
      <c r="I155" s="471" t="n">
        <f aca="true">OFFSET('(Energiepreise)'!$E$18,0,$C154+'(Energiepreise)'!$E$6-'(Energiepreise)'!$E$9)/100*I$28</f>
        <v>0</v>
      </c>
      <c r="J155" s="472"/>
      <c r="K155" s="473" t="n">
        <f aca="false">SUM(F155:I155)</f>
        <v>0</v>
      </c>
      <c r="L155" s="472"/>
      <c r="M155" s="472"/>
      <c r="N155" s="471" t="n">
        <f aca="true">OFFSET('(Energiepreise)'!$E$18,0,$C154+'(Energiepreise)'!$E$6-'(Energiepreise)'!$E$9)/100*N$28</f>
        <v>0</v>
      </c>
      <c r="O155" s="471" t="n">
        <f aca="true">OFFSET('(Energiepreise)'!$E$18,0,$C154+'(Energiepreise)'!$E$6-'(Energiepreise)'!$E$9)/100*O$28</f>
        <v>0</v>
      </c>
      <c r="P155" s="471" t="n">
        <f aca="true">OFFSET('(Energiepreise)'!$E$18,0,$C154+'(Energiepreise)'!$E$6-'(Energiepreise)'!$E$9)/100*P$28</f>
        <v>0</v>
      </c>
      <c r="Q155" s="471" t="n">
        <f aca="true">OFFSET('(Energiepreise)'!$E$18,0,$C154+'(Energiepreise)'!$E$6-'(Energiepreise)'!$E$9)/100*Q$28</f>
        <v>0</v>
      </c>
      <c r="R155" s="472"/>
      <c r="S155" s="474" t="n">
        <f aca="false">SUM(N155:Q155)</f>
        <v>0</v>
      </c>
      <c r="T155" s="472"/>
      <c r="U155" s="470"/>
      <c r="V155" s="466"/>
      <c r="W155" s="471" t="n">
        <f aca="true">OFFSET('(Energiepreise)'!$E$18,0,$C154+'(Energiepreise)'!$E$6-'(Energiepreise)'!$E$9)/100*W$28</f>
        <v>0</v>
      </c>
      <c r="X155" s="471" t="n">
        <f aca="true">OFFSET('(Energiepreise)'!$E$18,0,$C154+'(Energiepreise)'!$E$6-'(Energiepreise)'!$E$9)/100*X$28</f>
        <v>0</v>
      </c>
      <c r="Y155" s="471" t="n">
        <f aca="true">OFFSET('(Energiepreise)'!$E$18,0,$C154+'(Energiepreise)'!$E$6-'(Energiepreise)'!$E$9)/100*Y$28</f>
        <v>0</v>
      </c>
      <c r="Z155" s="471" t="n">
        <f aca="true">OFFSET('(Energiepreise)'!$E$18,0,$C154+'(Energiepreise)'!$E$6-'(Energiepreise)'!$E$9)/100*Z$28</f>
        <v>0</v>
      </c>
      <c r="AA155" s="472"/>
      <c r="AB155" s="473" t="n">
        <f aca="false">SUM(W155:Z155)</f>
        <v>0</v>
      </c>
      <c r="AC155" s="472"/>
      <c r="AD155" s="472"/>
      <c r="AE155" s="471" t="n">
        <f aca="true">OFFSET('(Energiepreise)'!$E$18,0,$C154+'(Energiepreise)'!$E$6-'(Energiepreise)'!$E$9)/100*AE$28</f>
        <v>0</v>
      </c>
      <c r="AF155" s="471" t="n">
        <f aca="true">OFFSET('(Energiepreise)'!$E$18,0,$C154+'(Energiepreise)'!$E$6-'(Energiepreise)'!$E$9)/100*AF$28</f>
        <v>0</v>
      </c>
      <c r="AG155" s="471" t="n">
        <f aca="true">OFFSET('(Energiepreise)'!$E$18,0,$C154+'(Energiepreise)'!$E$6-'(Energiepreise)'!$E$9)/100*AG$28</f>
        <v>0</v>
      </c>
      <c r="AH155" s="471" t="n">
        <f aca="true">OFFSET('(Energiepreise)'!$E$18,0,$C154+'(Energiepreise)'!$E$6-'(Energiepreise)'!$E$9)/100*AH$28</f>
        <v>0</v>
      </c>
      <c r="AI155" s="472"/>
      <c r="AJ155" s="474" t="n">
        <f aca="false">SUM(AE155:AH155)</f>
        <v>0</v>
      </c>
      <c r="AK155" s="472"/>
      <c r="AL155" s="472"/>
      <c r="AM155" s="472"/>
      <c r="AN155" s="472"/>
      <c r="AO155" s="472"/>
      <c r="AP155" s="472"/>
      <c r="AQ155" s="472"/>
      <c r="AR155" s="472"/>
      <c r="AS155" s="472"/>
      <c r="AT155" s="472"/>
      <c r="AU155" s="471" t="n">
        <f aca="true">OFFSET('(Energiepreise)'!$E$18,0,$C154+'(Energiepreise)'!$E$6-'(Energiepreise)'!$E$9)/100*AU$28</f>
        <v>0</v>
      </c>
      <c r="AV155" s="471" t="n">
        <f aca="true">OFFSET('(Energiepreise)'!$E$18,0,$C154+'(Energiepreise)'!$E$6-'(Energiepreise)'!$E$9)/100*AV$28</f>
        <v>0</v>
      </c>
      <c r="AW155" s="471" t="n">
        <f aca="true">OFFSET('(Energiepreise)'!$E$18,0,$C154+'(Energiepreise)'!$E$6-'(Energiepreise)'!$E$9)/100*AW$28</f>
        <v>0</v>
      </c>
      <c r="AX155" s="471" t="n">
        <f aca="true">OFFSET('(Energiepreise)'!$E$18,0,$C154+'(Energiepreise)'!$E$6-'(Energiepreise)'!$E$9)/100*AX$28</f>
        <v>0</v>
      </c>
      <c r="AY155" s="471" t="n">
        <f aca="true">OFFSET('(Energiepreise)'!$E$18,0,$C154+'(Energiepreise)'!$E$6-'(Energiepreise)'!$E$9)/100*AY$28</f>
        <v>0</v>
      </c>
      <c r="AZ155" s="472"/>
      <c r="BA155" s="472"/>
      <c r="BB155" s="471" t="n">
        <f aca="true">OFFSET('(Energiepreise)'!$E$18,0,$C154+'(Energiepreise)'!$E$6-'(Energiepreise)'!$E$9)/100*BB$28</f>
        <v>0</v>
      </c>
      <c r="BC155" s="471" t="n">
        <f aca="true">OFFSET('(Energiepreise)'!$E$18,0,$C154+'(Energiepreise)'!$E$6-'(Energiepreise)'!$E$9)/100*BC$28</f>
        <v>0</v>
      </c>
      <c r="AMG155" s="467"/>
      <c r="AMH155" s="467"/>
      <c r="AMI155" s="467"/>
      <c r="AMJ155" s="467"/>
    </row>
    <row r="156" s="376" customFormat="true" ht="15" hidden="false" customHeight="false" outlineLevel="0" collapsed="false">
      <c r="A156" s="457"/>
      <c r="B156" s="458"/>
      <c r="C156" s="468" t="n">
        <v>18</v>
      </c>
      <c r="D156" s="470"/>
      <c r="E156" s="466"/>
      <c r="F156" s="471" t="n">
        <f aca="true">OFFSET('(Energiepreise)'!$E$18,0,$C155+'(Energiepreise)'!$E$6-'(Energiepreise)'!$E$9)/100*F$28</f>
        <v>0</v>
      </c>
      <c r="G156" s="471" t="n">
        <f aca="true">OFFSET('(Energiepreise)'!$E$18,0,$C155+'(Energiepreise)'!$E$6-'(Energiepreise)'!$E$9)/100*G$28</f>
        <v>0</v>
      </c>
      <c r="H156" s="471" t="n">
        <f aca="true">OFFSET('(Energiepreise)'!$E$18,0,$C155+'(Energiepreise)'!$E$6-'(Energiepreise)'!$E$9)/100*H$28</f>
        <v>0</v>
      </c>
      <c r="I156" s="471" t="n">
        <f aca="true">OFFSET('(Energiepreise)'!$E$18,0,$C155+'(Energiepreise)'!$E$6-'(Energiepreise)'!$E$9)/100*I$28</f>
        <v>0</v>
      </c>
      <c r="J156" s="472"/>
      <c r="K156" s="473" t="n">
        <f aca="false">SUM(F156:I156)</f>
        <v>0</v>
      </c>
      <c r="L156" s="472"/>
      <c r="M156" s="472"/>
      <c r="N156" s="471" t="n">
        <f aca="true">OFFSET('(Energiepreise)'!$E$18,0,$C155+'(Energiepreise)'!$E$6-'(Energiepreise)'!$E$9)/100*N$28</f>
        <v>0</v>
      </c>
      <c r="O156" s="471" t="n">
        <f aca="true">OFFSET('(Energiepreise)'!$E$18,0,$C155+'(Energiepreise)'!$E$6-'(Energiepreise)'!$E$9)/100*O$28</f>
        <v>0</v>
      </c>
      <c r="P156" s="471" t="n">
        <f aca="true">OFFSET('(Energiepreise)'!$E$18,0,$C155+'(Energiepreise)'!$E$6-'(Energiepreise)'!$E$9)/100*P$28</f>
        <v>0</v>
      </c>
      <c r="Q156" s="471" t="n">
        <f aca="true">OFFSET('(Energiepreise)'!$E$18,0,$C155+'(Energiepreise)'!$E$6-'(Energiepreise)'!$E$9)/100*Q$28</f>
        <v>0</v>
      </c>
      <c r="R156" s="472"/>
      <c r="S156" s="474" t="n">
        <f aca="false">SUM(N156:Q156)</f>
        <v>0</v>
      </c>
      <c r="T156" s="472"/>
      <c r="U156" s="470"/>
      <c r="V156" s="466"/>
      <c r="W156" s="471" t="n">
        <f aca="true">OFFSET('(Energiepreise)'!$E$18,0,$C155+'(Energiepreise)'!$E$6-'(Energiepreise)'!$E$9)/100*W$28</f>
        <v>0</v>
      </c>
      <c r="X156" s="471" t="n">
        <f aca="true">OFFSET('(Energiepreise)'!$E$18,0,$C155+'(Energiepreise)'!$E$6-'(Energiepreise)'!$E$9)/100*X$28</f>
        <v>0</v>
      </c>
      <c r="Y156" s="471" t="n">
        <f aca="true">OFFSET('(Energiepreise)'!$E$18,0,$C155+'(Energiepreise)'!$E$6-'(Energiepreise)'!$E$9)/100*Y$28</f>
        <v>0</v>
      </c>
      <c r="Z156" s="471" t="n">
        <f aca="true">OFFSET('(Energiepreise)'!$E$18,0,$C155+'(Energiepreise)'!$E$6-'(Energiepreise)'!$E$9)/100*Z$28</f>
        <v>0</v>
      </c>
      <c r="AA156" s="472"/>
      <c r="AB156" s="473" t="n">
        <f aca="false">SUM(W156:Z156)</f>
        <v>0</v>
      </c>
      <c r="AC156" s="472"/>
      <c r="AD156" s="472"/>
      <c r="AE156" s="471" t="n">
        <f aca="true">OFFSET('(Energiepreise)'!$E$18,0,$C155+'(Energiepreise)'!$E$6-'(Energiepreise)'!$E$9)/100*AE$28</f>
        <v>0</v>
      </c>
      <c r="AF156" s="471" t="n">
        <f aca="true">OFFSET('(Energiepreise)'!$E$18,0,$C155+'(Energiepreise)'!$E$6-'(Energiepreise)'!$E$9)/100*AF$28</f>
        <v>0</v>
      </c>
      <c r="AG156" s="471" t="n">
        <f aca="true">OFFSET('(Energiepreise)'!$E$18,0,$C155+'(Energiepreise)'!$E$6-'(Energiepreise)'!$E$9)/100*AG$28</f>
        <v>0</v>
      </c>
      <c r="AH156" s="471" t="n">
        <f aca="true">OFFSET('(Energiepreise)'!$E$18,0,$C155+'(Energiepreise)'!$E$6-'(Energiepreise)'!$E$9)/100*AH$28</f>
        <v>0</v>
      </c>
      <c r="AI156" s="472"/>
      <c r="AJ156" s="474" t="n">
        <f aca="false">SUM(AE156:AH156)</f>
        <v>0</v>
      </c>
      <c r="AK156" s="472"/>
      <c r="AL156" s="472"/>
      <c r="AM156" s="472"/>
      <c r="AN156" s="472"/>
      <c r="AO156" s="472"/>
      <c r="AP156" s="472"/>
      <c r="AQ156" s="472"/>
      <c r="AR156" s="472"/>
      <c r="AS156" s="472"/>
      <c r="AT156" s="472"/>
      <c r="AU156" s="471" t="n">
        <f aca="true">OFFSET('(Energiepreise)'!$E$18,0,$C155+'(Energiepreise)'!$E$6-'(Energiepreise)'!$E$9)/100*AU$28</f>
        <v>0</v>
      </c>
      <c r="AV156" s="471" t="n">
        <f aca="true">OFFSET('(Energiepreise)'!$E$18,0,$C155+'(Energiepreise)'!$E$6-'(Energiepreise)'!$E$9)/100*AV$28</f>
        <v>0</v>
      </c>
      <c r="AW156" s="471" t="n">
        <f aca="true">OFFSET('(Energiepreise)'!$E$18,0,$C155+'(Energiepreise)'!$E$6-'(Energiepreise)'!$E$9)/100*AW$28</f>
        <v>0</v>
      </c>
      <c r="AX156" s="471" t="n">
        <f aca="true">OFFSET('(Energiepreise)'!$E$18,0,$C155+'(Energiepreise)'!$E$6-'(Energiepreise)'!$E$9)/100*AX$28</f>
        <v>0</v>
      </c>
      <c r="AY156" s="471" t="n">
        <f aca="true">OFFSET('(Energiepreise)'!$E$18,0,$C155+'(Energiepreise)'!$E$6-'(Energiepreise)'!$E$9)/100*AY$28</f>
        <v>0</v>
      </c>
      <c r="AZ156" s="472"/>
      <c r="BA156" s="472"/>
      <c r="BB156" s="471" t="n">
        <f aca="true">OFFSET('(Energiepreise)'!$E$18,0,$C155+'(Energiepreise)'!$E$6-'(Energiepreise)'!$E$9)/100*BB$28</f>
        <v>0</v>
      </c>
      <c r="BC156" s="471" t="n">
        <f aca="true">OFFSET('(Energiepreise)'!$E$18,0,$C155+'(Energiepreise)'!$E$6-'(Energiepreise)'!$E$9)/100*BC$28</f>
        <v>0</v>
      </c>
      <c r="AMG156" s="467"/>
      <c r="AMH156" s="467"/>
      <c r="AMI156" s="467"/>
      <c r="AMJ156" s="467"/>
    </row>
    <row r="157" s="376" customFormat="true" ht="15" hidden="false" customHeight="false" outlineLevel="0" collapsed="false">
      <c r="A157" s="457"/>
      <c r="B157" s="458"/>
      <c r="C157" s="468" t="n">
        <v>19</v>
      </c>
      <c r="D157" s="470"/>
      <c r="E157" s="466"/>
      <c r="F157" s="471" t="n">
        <f aca="true">OFFSET('(Energiepreise)'!$E$18,0,$C156+'(Energiepreise)'!$E$6-'(Energiepreise)'!$E$9)/100*F$28</f>
        <v>0</v>
      </c>
      <c r="G157" s="471" t="n">
        <f aca="true">OFFSET('(Energiepreise)'!$E$18,0,$C156+'(Energiepreise)'!$E$6-'(Energiepreise)'!$E$9)/100*G$28</f>
        <v>0</v>
      </c>
      <c r="H157" s="471" t="n">
        <f aca="true">OFFSET('(Energiepreise)'!$E$18,0,$C156+'(Energiepreise)'!$E$6-'(Energiepreise)'!$E$9)/100*H$28</f>
        <v>0</v>
      </c>
      <c r="I157" s="471" t="n">
        <f aca="true">OFFSET('(Energiepreise)'!$E$18,0,$C156+'(Energiepreise)'!$E$6-'(Energiepreise)'!$E$9)/100*I$28</f>
        <v>0</v>
      </c>
      <c r="J157" s="472"/>
      <c r="K157" s="473" t="n">
        <f aca="false">SUM(F157:I157)</f>
        <v>0</v>
      </c>
      <c r="L157" s="472"/>
      <c r="M157" s="472"/>
      <c r="N157" s="471" t="n">
        <f aca="true">OFFSET('(Energiepreise)'!$E$18,0,$C156+'(Energiepreise)'!$E$6-'(Energiepreise)'!$E$9)/100*N$28</f>
        <v>0</v>
      </c>
      <c r="O157" s="471" t="n">
        <f aca="true">OFFSET('(Energiepreise)'!$E$18,0,$C156+'(Energiepreise)'!$E$6-'(Energiepreise)'!$E$9)/100*O$28</f>
        <v>0</v>
      </c>
      <c r="P157" s="471" t="n">
        <f aca="true">OFFSET('(Energiepreise)'!$E$18,0,$C156+'(Energiepreise)'!$E$6-'(Energiepreise)'!$E$9)/100*P$28</f>
        <v>0</v>
      </c>
      <c r="Q157" s="471" t="n">
        <f aca="true">OFFSET('(Energiepreise)'!$E$18,0,$C156+'(Energiepreise)'!$E$6-'(Energiepreise)'!$E$9)/100*Q$28</f>
        <v>0</v>
      </c>
      <c r="R157" s="472"/>
      <c r="S157" s="474" t="n">
        <f aca="false">SUM(N157:Q157)</f>
        <v>0</v>
      </c>
      <c r="T157" s="472"/>
      <c r="U157" s="470"/>
      <c r="V157" s="466"/>
      <c r="W157" s="471" t="n">
        <f aca="true">OFFSET('(Energiepreise)'!$E$18,0,$C156+'(Energiepreise)'!$E$6-'(Energiepreise)'!$E$9)/100*W$28</f>
        <v>0</v>
      </c>
      <c r="X157" s="471" t="n">
        <f aca="true">OFFSET('(Energiepreise)'!$E$18,0,$C156+'(Energiepreise)'!$E$6-'(Energiepreise)'!$E$9)/100*X$28</f>
        <v>0</v>
      </c>
      <c r="Y157" s="471" t="n">
        <f aca="true">OFFSET('(Energiepreise)'!$E$18,0,$C156+'(Energiepreise)'!$E$6-'(Energiepreise)'!$E$9)/100*Y$28</f>
        <v>0</v>
      </c>
      <c r="Z157" s="471" t="n">
        <f aca="true">OFFSET('(Energiepreise)'!$E$18,0,$C156+'(Energiepreise)'!$E$6-'(Energiepreise)'!$E$9)/100*Z$28</f>
        <v>0</v>
      </c>
      <c r="AA157" s="472"/>
      <c r="AB157" s="473" t="n">
        <f aca="false">SUM(W157:Z157)</f>
        <v>0</v>
      </c>
      <c r="AC157" s="472"/>
      <c r="AD157" s="472"/>
      <c r="AE157" s="471" t="n">
        <f aca="true">OFFSET('(Energiepreise)'!$E$18,0,$C156+'(Energiepreise)'!$E$6-'(Energiepreise)'!$E$9)/100*AE$28</f>
        <v>0</v>
      </c>
      <c r="AF157" s="471" t="n">
        <f aca="true">OFFSET('(Energiepreise)'!$E$18,0,$C156+'(Energiepreise)'!$E$6-'(Energiepreise)'!$E$9)/100*AF$28</f>
        <v>0</v>
      </c>
      <c r="AG157" s="471" t="n">
        <f aca="true">OFFSET('(Energiepreise)'!$E$18,0,$C156+'(Energiepreise)'!$E$6-'(Energiepreise)'!$E$9)/100*AG$28</f>
        <v>0</v>
      </c>
      <c r="AH157" s="471" t="n">
        <f aca="true">OFFSET('(Energiepreise)'!$E$18,0,$C156+'(Energiepreise)'!$E$6-'(Energiepreise)'!$E$9)/100*AH$28</f>
        <v>0</v>
      </c>
      <c r="AI157" s="472"/>
      <c r="AJ157" s="474" t="n">
        <f aca="false">SUM(AE157:AH157)</f>
        <v>0</v>
      </c>
      <c r="AK157" s="472"/>
      <c r="AL157" s="472"/>
      <c r="AM157" s="472"/>
      <c r="AN157" s="472"/>
      <c r="AO157" s="472"/>
      <c r="AP157" s="472"/>
      <c r="AQ157" s="472"/>
      <c r="AR157" s="472"/>
      <c r="AS157" s="472"/>
      <c r="AT157" s="472"/>
      <c r="AU157" s="471" t="n">
        <f aca="true">OFFSET('(Energiepreise)'!$E$18,0,$C156+'(Energiepreise)'!$E$6-'(Energiepreise)'!$E$9)/100*AU$28</f>
        <v>0</v>
      </c>
      <c r="AV157" s="471" t="n">
        <f aca="true">OFFSET('(Energiepreise)'!$E$18,0,$C156+'(Energiepreise)'!$E$6-'(Energiepreise)'!$E$9)/100*AV$28</f>
        <v>0</v>
      </c>
      <c r="AW157" s="471" t="n">
        <f aca="true">OFFSET('(Energiepreise)'!$E$18,0,$C156+'(Energiepreise)'!$E$6-'(Energiepreise)'!$E$9)/100*AW$28</f>
        <v>0</v>
      </c>
      <c r="AX157" s="471" t="n">
        <f aca="true">OFFSET('(Energiepreise)'!$E$18,0,$C156+'(Energiepreise)'!$E$6-'(Energiepreise)'!$E$9)/100*AX$28</f>
        <v>0</v>
      </c>
      <c r="AY157" s="471" t="n">
        <f aca="true">OFFSET('(Energiepreise)'!$E$18,0,$C156+'(Energiepreise)'!$E$6-'(Energiepreise)'!$E$9)/100*AY$28</f>
        <v>0</v>
      </c>
      <c r="AZ157" s="472"/>
      <c r="BA157" s="472"/>
      <c r="BB157" s="471" t="n">
        <f aca="true">OFFSET('(Energiepreise)'!$E$18,0,$C156+'(Energiepreise)'!$E$6-'(Energiepreise)'!$E$9)/100*BB$28</f>
        <v>0</v>
      </c>
      <c r="BC157" s="471" t="n">
        <f aca="true">OFFSET('(Energiepreise)'!$E$18,0,$C156+'(Energiepreise)'!$E$6-'(Energiepreise)'!$E$9)/100*BC$28</f>
        <v>0</v>
      </c>
      <c r="AMG157" s="467"/>
      <c r="AMH157" s="467"/>
      <c r="AMI157" s="467"/>
      <c r="AMJ157" s="467"/>
    </row>
    <row r="158" s="376" customFormat="true" ht="15" hidden="false" customHeight="false" outlineLevel="0" collapsed="false">
      <c r="A158" s="457"/>
      <c r="B158" s="458"/>
      <c r="C158" s="468" t="n">
        <v>20</v>
      </c>
      <c r="D158" s="470"/>
      <c r="E158" s="466"/>
      <c r="F158" s="471" t="n">
        <f aca="true">OFFSET('(Energiepreise)'!$E$18,0,$C157+'(Energiepreise)'!$E$6-'(Energiepreise)'!$E$9)/100*F$28</f>
        <v>0</v>
      </c>
      <c r="G158" s="471" t="n">
        <f aca="true">OFFSET('(Energiepreise)'!$E$18,0,$C157+'(Energiepreise)'!$E$6-'(Energiepreise)'!$E$9)/100*G$28</f>
        <v>0</v>
      </c>
      <c r="H158" s="471" t="n">
        <f aca="true">OFFSET('(Energiepreise)'!$E$18,0,$C157+'(Energiepreise)'!$E$6-'(Energiepreise)'!$E$9)/100*H$28</f>
        <v>0</v>
      </c>
      <c r="I158" s="471" t="n">
        <f aca="true">OFFSET('(Energiepreise)'!$E$18,0,$C157+'(Energiepreise)'!$E$6-'(Energiepreise)'!$E$9)/100*I$28</f>
        <v>0</v>
      </c>
      <c r="J158" s="472"/>
      <c r="K158" s="473" t="n">
        <f aca="false">SUM(F158:I158)</f>
        <v>0</v>
      </c>
      <c r="L158" s="472"/>
      <c r="M158" s="472"/>
      <c r="N158" s="471" t="n">
        <f aca="true">OFFSET('(Energiepreise)'!$E$18,0,$C157+'(Energiepreise)'!$E$6-'(Energiepreise)'!$E$9)/100*N$28</f>
        <v>0</v>
      </c>
      <c r="O158" s="471" t="n">
        <f aca="true">OFFSET('(Energiepreise)'!$E$18,0,$C157+'(Energiepreise)'!$E$6-'(Energiepreise)'!$E$9)/100*O$28</f>
        <v>0</v>
      </c>
      <c r="P158" s="471" t="n">
        <f aca="true">OFFSET('(Energiepreise)'!$E$18,0,$C157+'(Energiepreise)'!$E$6-'(Energiepreise)'!$E$9)/100*P$28</f>
        <v>0</v>
      </c>
      <c r="Q158" s="471" t="n">
        <f aca="true">OFFSET('(Energiepreise)'!$E$18,0,$C157+'(Energiepreise)'!$E$6-'(Energiepreise)'!$E$9)/100*Q$28</f>
        <v>0</v>
      </c>
      <c r="R158" s="472"/>
      <c r="S158" s="474" t="n">
        <f aca="false">SUM(N158:Q158)</f>
        <v>0</v>
      </c>
      <c r="T158" s="472"/>
      <c r="U158" s="470"/>
      <c r="V158" s="466"/>
      <c r="W158" s="471" t="n">
        <f aca="true">OFFSET('(Energiepreise)'!$E$18,0,$C157+'(Energiepreise)'!$E$6-'(Energiepreise)'!$E$9)/100*W$28</f>
        <v>0</v>
      </c>
      <c r="X158" s="471" t="n">
        <f aca="true">OFFSET('(Energiepreise)'!$E$18,0,$C157+'(Energiepreise)'!$E$6-'(Energiepreise)'!$E$9)/100*X$28</f>
        <v>0</v>
      </c>
      <c r="Y158" s="471" t="n">
        <f aca="true">OFFSET('(Energiepreise)'!$E$18,0,$C157+'(Energiepreise)'!$E$6-'(Energiepreise)'!$E$9)/100*Y$28</f>
        <v>0</v>
      </c>
      <c r="Z158" s="471" t="n">
        <f aca="true">OFFSET('(Energiepreise)'!$E$18,0,$C157+'(Energiepreise)'!$E$6-'(Energiepreise)'!$E$9)/100*Z$28</f>
        <v>0</v>
      </c>
      <c r="AA158" s="472"/>
      <c r="AB158" s="473" t="n">
        <f aca="false">SUM(W158:Z158)</f>
        <v>0</v>
      </c>
      <c r="AC158" s="472"/>
      <c r="AD158" s="472"/>
      <c r="AE158" s="471" t="n">
        <f aca="true">OFFSET('(Energiepreise)'!$E$18,0,$C157+'(Energiepreise)'!$E$6-'(Energiepreise)'!$E$9)/100*AE$28</f>
        <v>0</v>
      </c>
      <c r="AF158" s="471" t="n">
        <f aca="true">OFFSET('(Energiepreise)'!$E$18,0,$C157+'(Energiepreise)'!$E$6-'(Energiepreise)'!$E$9)/100*AF$28</f>
        <v>0</v>
      </c>
      <c r="AG158" s="471" t="n">
        <f aca="true">OFFSET('(Energiepreise)'!$E$18,0,$C157+'(Energiepreise)'!$E$6-'(Energiepreise)'!$E$9)/100*AG$28</f>
        <v>0</v>
      </c>
      <c r="AH158" s="471" t="n">
        <f aca="true">OFFSET('(Energiepreise)'!$E$18,0,$C157+'(Energiepreise)'!$E$6-'(Energiepreise)'!$E$9)/100*AH$28</f>
        <v>0</v>
      </c>
      <c r="AI158" s="472"/>
      <c r="AJ158" s="474" t="n">
        <f aca="false">SUM(AE158:AH158)</f>
        <v>0</v>
      </c>
      <c r="AK158" s="472"/>
      <c r="AL158" s="472"/>
      <c r="AM158" s="472"/>
      <c r="AN158" s="472"/>
      <c r="AO158" s="472"/>
      <c r="AP158" s="472"/>
      <c r="AQ158" s="472"/>
      <c r="AR158" s="472"/>
      <c r="AS158" s="472"/>
      <c r="AT158" s="472"/>
      <c r="AU158" s="471" t="n">
        <f aca="true">OFFSET('(Energiepreise)'!$E$18,0,$C157+'(Energiepreise)'!$E$6-'(Energiepreise)'!$E$9)/100*AU$28</f>
        <v>0</v>
      </c>
      <c r="AV158" s="471" t="n">
        <f aca="true">OFFSET('(Energiepreise)'!$E$18,0,$C157+'(Energiepreise)'!$E$6-'(Energiepreise)'!$E$9)/100*AV$28</f>
        <v>0</v>
      </c>
      <c r="AW158" s="471" t="n">
        <f aca="true">OFFSET('(Energiepreise)'!$E$18,0,$C157+'(Energiepreise)'!$E$6-'(Energiepreise)'!$E$9)/100*AW$28</f>
        <v>0</v>
      </c>
      <c r="AX158" s="471" t="n">
        <f aca="true">OFFSET('(Energiepreise)'!$E$18,0,$C157+'(Energiepreise)'!$E$6-'(Energiepreise)'!$E$9)/100*AX$28</f>
        <v>0</v>
      </c>
      <c r="AY158" s="471" t="n">
        <f aca="true">OFFSET('(Energiepreise)'!$E$18,0,$C157+'(Energiepreise)'!$E$6-'(Energiepreise)'!$E$9)/100*AY$28</f>
        <v>0</v>
      </c>
      <c r="AZ158" s="472"/>
      <c r="BA158" s="472"/>
      <c r="BB158" s="471" t="n">
        <f aca="true">OFFSET('(Energiepreise)'!$E$18,0,$C157+'(Energiepreise)'!$E$6-'(Energiepreise)'!$E$9)/100*BB$28</f>
        <v>0</v>
      </c>
      <c r="BC158" s="471" t="n">
        <f aca="true">OFFSET('(Energiepreise)'!$E$18,0,$C157+'(Energiepreise)'!$E$6-'(Energiepreise)'!$E$9)/100*BC$28</f>
        <v>0</v>
      </c>
      <c r="AMG158" s="467"/>
      <c r="AMH158" s="467"/>
      <c r="AMI158" s="467"/>
      <c r="AMJ158" s="467"/>
    </row>
    <row r="159" s="376" customFormat="true" ht="15" hidden="false" customHeight="false" outlineLevel="0" collapsed="false">
      <c r="A159" s="457"/>
      <c r="B159" s="458"/>
      <c r="C159" s="475" t="s">
        <v>183</v>
      </c>
      <c r="D159" s="470"/>
      <c r="E159" s="475"/>
      <c r="F159" s="471" t="n">
        <f aca="true">OFFSET('(Energiepreise)'!$E$18,0,$C158+'(Energiepreise)'!$E$6-'(Energiepreise)'!$E$9)/100*F$28</f>
        <v>0</v>
      </c>
      <c r="G159" s="471" t="n">
        <f aca="true">OFFSET('(Energiepreise)'!$E$18,0,$C158+'(Energiepreise)'!$E$6-'(Energiepreise)'!$E$9)/100*G$28</f>
        <v>0</v>
      </c>
      <c r="H159" s="471" t="n">
        <f aca="true">OFFSET('(Energiepreise)'!$E$18,0,$C158+'(Energiepreise)'!$E$6-'(Energiepreise)'!$E$9)/100*H$28</f>
        <v>0</v>
      </c>
      <c r="I159" s="471" t="n">
        <f aca="true">OFFSET('(Energiepreise)'!$E$18,0,$C158+'(Energiepreise)'!$E$6-'(Energiepreise)'!$E$9)/100*I$28</f>
        <v>0</v>
      </c>
      <c r="J159" s="475"/>
      <c r="K159" s="475" t="n">
        <f aca="false">SUM(F159:I159)</f>
        <v>0</v>
      </c>
      <c r="L159" s="475"/>
      <c r="M159" s="475"/>
      <c r="N159" s="471" t="n">
        <f aca="true">OFFSET('(Energiepreise)'!$E$18,0,$C158+'(Energiepreise)'!$E$6-'(Energiepreise)'!$E$9)/100*N$28</f>
        <v>0</v>
      </c>
      <c r="O159" s="471" t="n">
        <f aca="true">OFFSET('(Energiepreise)'!$E$18,0,$C158+'(Energiepreise)'!$E$6-'(Energiepreise)'!$E$9)/100*O$28</f>
        <v>0</v>
      </c>
      <c r="P159" s="471" t="n">
        <f aca="true">OFFSET('(Energiepreise)'!$E$18,0,$C158+'(Energiepreise)'!$E$6-'(Energiepreise)'!$E$9)/100*P$28</f>
        <v>0</v>
      </c>
      <c r="Q159" s="471" t="n">
        <f aca="true">OFFSET('(Energiepreise)'!$E$18,0,$C158+'(Energiepreise)'!$E$6-'(Energiepreise)'!$E$9)/100*Q$28</f>
        <v>0</v>
      </c>
      <c r="R159" s="475"/>
      <c r="S159" s="477" t="n">
        <f aca="false">SUM(N159:Q159)</f>
        <v>0</v>
      </c>
      <c r="T159" s="472"/>
      <c r="U159" s="470"/>
      <c r="V159" s="475"/>
      <c r="W159" s="471" t="n">
        <f aca="true">OFFSET('(Energiepreise)'!$E$18,0,$C158+'(Energiepreise)'!$E$6-'(Energiepreise)'!$E$9)/100*W$28</f>
        <v>0</v>
      </c>
      <c r="X159" s="471" t="n">
        <f aca="true">OFFSET('(Energiepreise)'!$E$18,0,$C158+'(Energiepreise)'!$E$6-'(Energiepreise)'!$E$9)/100*X$28</f>
        <v>0</v>
      </c>
      <c r="Y159" s="471" t="n">
        <f aca="true">OFFSET('(Energiepreise)'!$E$18,0,$C158+'(Energiepreise)'!$E$6-'(Energiepreise)'!$E$9)/100*Y$28</f>
        <v>0</v>
      </c>
      <c r="Z159" s="471" t="n">
        <f aca="true">OFFSET('(Energiepreise)'!$E$18,0,$C158+'(Energiepreise)'!$E$6-'(Energiepreise)'!$E$9)/100*Z$28</f>
        <v>0</v>
      </c>
      <c r="AA159" s="475"/>
      <c r="AB159" s="475" t="n">
        <f aca="false">SUM(W159:Z159)</f>
        <v>0</v>
      </c>
      <c r="AC159" s="475"/>
      <c r="AD159" s="475"/>
      <c r="AE159" s="471" t="n">
        <f aca="true">OFFSET('(Energiepreise)'!$E$18,0,$C158+'(Energiepreise)'!$E$6-'(Energiepreise)'!$E$9)/100*AE$28</f>
        <v>0</v>
      </c>
      <c r="AF159" s="471" t="n">
        <f aca="true">OFFSET('(Energiepreise)'!$E$18,0,$C158+'(Energiepreise)'!$E$6-'(Energiepreise)'!$E$9)/100*AF$28</f>
        <v>0</v>
      </c>
      <c r="AG159" s="471" t="n">
        <f aca="true">OFFSET('(Energiepreise)'!$E$18,0,$C158+'(Energiepreise)'!$E$6-'(Energiepreise)'!$E$9)/100*AG$28</f>
        <v>0</v>
      </c>
      <c r="AH159" s="471" t="n">
        <f aca="true">OFFSET('(Energiepreise)'!$E$18,0,$C158+'(Energiepreise)'!$E$6-'(Energiepreise)'!$E$9)/100*AH$28</f>
        <v>0</v>
      </c>
      <c r="AI159" s="475"/>
      <c r="AJ159" s="477" t="n">
        <f aca="false">SUM(AE159:AH159)</f>
        <v>0</v>
      </c>
      <c r="AK159" s="475"/>
      <c r="AL159" s="478"/>
      <c r="AM159" s="475"/>
      <c r="AN159" s="475"/>
      <c r="AO159" s="475"/>
      <c r="AP159" s="475"/>
      <c r="AQ159" s="475"/>
      <c r="AR159" s="475"/>
      <c r="AS159" s="475"/>
      <c r="AT159" s="475"/>
      <c r="AU159" s="475" t="n">
        <f aca="false">AVERAGE(AU139:AU158)</f>
        <v>0</v>
      </c>
      <c r="AV159" s="475" t="n">
        <f aca="false">AVERAGE(AV139:AV158)</f>
        <v>0</v>
      </c>
      <c r="AW159" s="475" t="n">
        <f aca="false">AVERAGE(AW139:AW158)</f>
        <v>0</v>
      </c>
      <c r="AX159" s="475" t="n">
        <f aca="false">AVERAGE(AX139:AX158)</f>
        <v>0</v>
      </c>
      <c r="AY159" s="475" t="n">
        <f aca="false">AVERAGE(AY139:AY158)</f>
        <v>0</v>
      </c>
      <c r="AZ159" s="475"/>
      <c r="BA159" s="475"/>
      <c r="BB159" s="475" t="n">
        <f aca="false">AVERAGE(BB139:BB158)</f>
        <v>0</v>
      </c>
      <c r="BC159" s="475" t="n">
        <f aca="false">AVERAGE(BC139:BC158)</f>
        <v>0</v>
      </c>
      <c r="AMG159" s="467"/>
      <c r="AMH159" s="467"/>
      <c r="AMI159" s="467"/>
      <c r="AMJ159" s="467"/>
    </row>
    <row r="160" customFormat="false" ht="15" hidden="false" customHeight="false" outlineLevel="0" collapsed="false">
      <c r="A160" s="24"/>
      <c r="B160" s="2"/>
      <c r="C160" s="78" t="s">
        <v>186</v>
      </c>
      <c r="D160" s="415"/>
      <c r="E160" s="78"/>
      <c r="F160" s="415"/>
      <c r="G160" s="417"/>
      <c r="H160" s="417"/>
      <c r="I160" s="417"/>
      <c r="J160" s="417"/>
      <c r="K160" s="417"/>
      <c r="L160" s="417"/>
      <c r="M160" s="417"/>
      <c r="N160" s="417"/>
      <c r="O160" s="417"/>
      <c r="P160" s="417"/>
      <c r="Q160" s="417"/>
      <c r="R160" s="417"/>
      <c r="S160" s="418"/>
      <c r="T160" s="419"/>
      <c r="U160" s="415"/>
      <c r="V160" s="78"/>
      <c r="W160" s="415"/>
      <c r="X160" s="417"/>
      <c r="Y160" s="417"/>
      <c r="Z160" s="417"/>
      <c r="AA160" s="417"/>
      <c r="AB160" s="417"/>
      <c r="AC160" s="417"/>
      <c r="AD160" s="417"/>
      <c r="AE160" s="417"/>
      <c r="AF160" s="417"/>
      <c r="AG160" s="417"/>
      <c r="AH160" s="417"/>
      <c r="AI160" s="417"/>
      <c r="AJ160" s="418"/>
      <c r="AK160" s="417"/>
      <c r="AL160" s="415"/>
      <c r="AM160" s="417"/>
      <c r="AN160" s="417"/>
      <c r="AO160" s="417"/>
      <c r="AP160" s="417"/>
      <c r="AQ160" s="417"/>
      <c r="AR160" s="417"/>
      <c r="AS160" s="417"/>
      <c r="AT160" s="417"/>
      <c r="AU160" s="417"/>
      <c r="AV160" s="417"/>
      <c r="AW160" s="417"/>
      <c r="AX160" s="417"/>
      <c r="AY160" s="417"/>
      <c r="AZ160" s="417"/>
      <c r="BA160" s="417"/>
      <c r="BB160" s="417"/>
      <c r="BC160" s="417"/>
      <c r="AMG160" s="479"/>
      <c r="AMH160" s="479"/>
      <c r="AMI160" s="479"/>
      <c r="AMJ160" s="479"/>
    </row>
    <row r="161" customFormat="false" ht="15" hidden="false" customHeight="false" outlineLevel="0" collapsed="false">
      <c r="A161" s="24"/>
      <c r="B161" s="2"/>
      <c r="C161" s="436" t="n">
        <v>0</v>
      </c>
      <c r="D161" s="415"/>
      <c r="E161" s="419"/>
      <c r="F161" s="431"/>
      <c r="G161" s="480"/>
      <c r="H161" s="480"/>
      <c r="I161" s="480"/>
      <c r="J161" s="417"/>
      <c r="K161" s="480"/>
      <c r="L161" s="417"/>
      <c r="M161" s="417"/>
      <c r="N161" s="480"/>
      <c r="O161" s="480"/>
      <c r="P161" s="480"/>
      <c r="Q161" s="480"/>
      <c r="R161" s="417"/>
      <c r="S161" s="481"/>
      <c r="T161" s="419"/>
      <c r="U161" s="415"/>
      <c r="V161" s="419"/>
      <c r="W161" s="431"/>
      <c r="X161" s="480"/>
      <c r="Y161" s="480"/>
      <c r="Z161" s="480"/>
      <c r="AA161" s="417"/>
      <c r="AB161" s="480"/>
      <c r="AC161" s="417"/>
      <c r="AD161" s="417"/>
      <c r="AE161" s="480"/>
      <c r="AF161" s="480"/>
      <c r="AG161" s="480"/>
      <c r="AH161" s="480"/>
      <c r="AI161" s="417"/>
      <c r="AJ161" s="481"/>
      <c r="AK161" s="417"/>
      <c r="AL161" s="431"/>
      <c r="AM161" s="480"/>
      <c r="AN161" s="480"/>
      <c r="AO161" s="480"/>
      <c r="AP161" s="480"/>
      <c r="AQ161" s="480"/>
      <c r="AR161" s="480"/>
      <c r="AS161" s="480"/>
      <c r="AT161" s="480"/>
      <c r="AU161" s="480"/>
      <c r="AV161" s="480"/>
      <c r="AW161" s="480"/>
      <c r="AX161" s="480"/>
      <c r="AY161" s="480"/>
      <c r="AZ161" s="480"/>
      <c r="BA161" s="480"/>
      <c r="BB161" s="480"/>
      <c r="BC161" s="480"/>
      <c r="AMG161" s="479"/>
      <c r="AMH161" s="479"/>
      <c r="AMI161" s="479"/>
      <c r="AMJ161" s="479"/>
    </row>
    <row r="162" customFormat="false" ht="15" hidden="false" customHeight="false" outlineLevel="0" collapsed="false">
      <c r="A162" s="24"/>
      <c r="B162" s="2"/>
      <c r="C162" s="436" t="n">
        <v>1</v>
      </c>
      <c r="D162" s="482"/>
      <c r="E162" s="419"/>
      <c r="F162" s="438" t="n">
        <f aca="false">IF(F$13&lt;&gt;"",F$13,F$31/100*F139+(1-F$31/100)*F116)</f>
        <v>0</v>
      </c>
      <c r="G162" s="438" t="n">
        <f aca="false">IF(G$13&lt;&gt;"",G$13,G$31/100*G139+(1-G$31/100)*G116)</f>
        <v>0</v>
      </c>
      <c r="H162" s="438" t="n">
        <f aca="false">IF(H$13&lt;&gt;"",H$13,H$31/100*H139+(1-H$31/100)*H116)</f>
        <v>0</v>
      </c>
      <c r="I162" s="438" t="n">
        <f aca="false">IF(I$13&lt;&gt;"",I$13,I$31/100*I139+(1-I$31/100)*I116)</f>
        <v>0</v>
      </c>
      <c r="J162" s="439"/>
      <c r="K162" s="440" t="n">
        <f aca="false">SUM(F162:I162)</f>
        <v>0</v>
      </c>
      <c r="L162" s="439"/>
      <c r="M162" s="439"/>
      <c r="N162" s="483" t="n">
        <f aca="false">IF(N$13&lt;&gt;"",N$13,N$31/100*N139+(1-N$31/100)*N116)</f>
        <v>0</v>
      </c>
      <c r="O162" s="483" t="n">
        <f aca="false">IF(O$13&lt;&gt;"",O$13,O$31/100*O139+(1-O$31/100)*O116)</f>
        <v>0</v>
      </c>
      <c r="P162" s="483" t="n">
        <f aca="false">IF(P$13&lt;&gt;"",P$13,P$31/100*P139+(1-P$31/100)*P116)</f>
        <v>0</v>
      </c>
      <c r="Q162" s="483" t="n">
        <f aca="false">IF(Q$13&lt;&gt;"",Q$13,Q$31/100*Q139+(1-Q$31/100)*Q116)</f>
        <v>0</v>
      </c>
      <c r="R162" s="439"/>
      <c r="S162" s="484" t="n">
        <f aca="false">SUM(N162:Q162)</f>
        <v>0</v>
      </c>
      <c r="T162" s="439"/>
      <c r="U162" s="482"/>
      <c r="V162" s="419"/>
      <c r="W162" s="438" t="n">
        <f aca="false">IF(W$13&lt;&gt;"",W$13,W$31/100*W139+(1-W$31/100)*W116)</f>
        <v>0</v>
      </c>
      <c r="X162" s="438" t="n">
        <f aca="false">IF(X$13&lt;&gt;"",X$13,X$31/100*X139+(1-X$31/100)*X116)</f>
        <v>0</v>
      </c>
      <c r="Y162" s="438" t="n">
        <f aca="false">IF(Y$13&lt;&gt;"",Y$13,Y$31/100*Y139+(1-Y$31/100)*Y116)</f>
        <v>0</v>
      </c>
      <c r="Z162" s="438" t="n">
        <f aca="false">IF(Z$13&lt;&gt;"",Z$13,Z$31/100*Z139+(1-Z$31/100)*Z116)</f>
        <v>0</v>
      </c>
      <c r="AA162" s="439"/>
      <c r="AB162" s="440" t="n">
        <f aca="false">SUM(W162:Z162)</f>
        <v>0</v>
      </c>
      <c r="AC162" s="439"/>
      <c r="AD162" s="439"/>
      <c r="AE162" s="483" t="n">
        <f aca="false">IF(AE$13&lt;&gt;"",AE$13,AE$31/100*AE139+(1-AE$31/100)*AE116)</f>
        <v>0</v>
      </c>
      <c r="AF162" s="483" t="n">
        <f aca="false">IF(AF$13&lt;&gt;"",AF$13,AF$31/100*AF139+(1-AF$31/100)*AF116)</f>
        <v>0</v>
      </c>
      <c r="AG162" s="483" t="n">
        <f aca="false">IF(AG$13&lt;&gt;"",AG$13,AG$31/100*AG139+(1-AG$31/100)*AG116)</f>
        <v>0</v>
      </c>
      <c r="AH162" s="483" t="n">
        <f aca="false">IF(AH$13&lt;&gt;"",AH$13,AH$31/100*AH139+(1-AH$31/100)*AH116)</f>
        <v>0</v>
      </c>
      <c r="AI162" s="439"/>
      <c r="AJ162" s="484" t="n">
        <f aca="false">SUM(AE162:AH162)</f>
        <v>0</v>
      </c>
      <c r="AK162" s="439"/>
      <c r="AL162" s="485" t="n">
        <f aca="false">AL$27*'(Betriebsstoff- &amp; Anlagendaten)'!$C$85/100</f>
        <v>0</v>
      </c>
      <c r="AM162" s="486" t="n">
        <f aca="false">VLOOKUP(AM$7,'(Energiepreise)'!$B$10:$BB$24,4+$C161+'1. Anleitung'!$B$15-'(Energiepreise)'!$E$9,0)*AM$27/100</f>
        <v>0</v>
      </c>
      <c r="AN162" s="486" t="n">
        <f aca="false">VLOOKUP(AN$7,'(Energiepreise)'!$B$10:$BB$24,4+$C161+'1. Anleitung'!$B$15-'(Energiepreise)'!$E$9,0)*AN$27/100</f>
        <v>0</v>
      </c>
      <c r="AO162" s="486" t="n">
        <f aca="false">VLOOKUP(AO$7,'(Energiepreise)'!$B$10:$BB$24,4+$C161+'1. Anleitung'!$B$15-'(Energiepreise)'!$E$9,0)*AO$27/100</f>
        <v>0</v>
      </c>
      <c r="AP162" s="486" t="n">
        <f aca="false">VLOOKUP(AP$7,'(Energiepreise)'!$B$10:$BB$24,4+$C161+'1. Anleitung'!$B$15-'(Energiepreise)'!$E$9,0)*AP$27/100</f>
        <v>0</v>
      </c>
      <c r="AQ162" s="486" t="n">
        <f aca="false">VLOOKUP(AQ$7,'(Energiepreise)'!$B$10:$BB$24,4+$C161+'1. Anleitung'!$B$15-'(Energiepreise)'!$E$9,0)*AQ$27/100</f>
        <v>0</v>
      </c>
      <c r="AR162" s="486" t="n">
        <f aca="false">VLOOKUP(AR$7,'(Energiepreise)'!$B$10:$BB$24,4+$C161+'1. Anleitung'!$B$15-'(Energiepreise)'!$E$9,0)*AR$27/100</f>
        <v>0</v>
      </c>
      <c r="AS162" s="486" t="n">
        <f aca="false">VLOOKUP(AS$7,'(Energiepreise)'!$B$10:$BB$24,4+$C161+'1. Anleitung'!$B$15-'(Energiepreise)'!$E$9,0)*AS$27/100</f>
        <v>0</v>
      </c>
      <c r="AT162" s="486" t="n">
        <f aca="false">VLOOKUP(AT$7,'(Energiepreise)'!$B$10:$BB$24,4+$C161+'1. Anleitung'!$B$15-'(Energiepreise)'!$E$9,0)*AT$27/100</f>
        <v>0</v>
      </c>
      <c r="AU162" s="487" t="n">
        <f aca="false">AU$31/100*AU139+(1-AU$31/100)*AU116</f>
        <v>0</v>
      </c>
      <c r="AV162" s="487" t="n">
        <f aca="false">AV$31/100*AV139+(1-AV$31/100)*AV116</f>
        <v>0</v>
      </c>
      <c r="AW162" s="487" t="n">
        <f aca="false">AW$31/100*AW139+(1-AW$31/100)*AW116</f>
        <v>0</v>
      </c>
      <c r="AX162" s="487" t="n">
        <f aca="false">AX$31/100*AX139+(1-AX$31/100)*AX116</f>
        <v>0</v>
      </c>
      <c r="AY162" s="487" t="n">
        <f aca="false">AY$31/100*AY139+(1-AY$31/100)*AY116</f>
        <v>0</v>
      </c>
      <c r="AZ162" s="486" t="n">
        <f aca="false">VLOOKUP(AZ$7,'(Energiepreise)'!$B$10:$BB$24,4+$C161+'1. Anleitung'!$B$15-'(Energiepreise)'!$E$9,0)*AZ$27/100</f>
        <v>0</v>
      </c>
      <c r="BA162" s="486" t="n">
        <f aca="false">VLOOKUP(BA$7,'(Energiepreise)'!$B$10:$BB$24,4+$C161+'1. Anleitung'!$B$15-'(Energiepreise)'!$E$9,0)*BA$27/100</f>
        <v>0</v>
      </c>
      <c r="BB162" s="487" t="e">
        <f aca="false">BB$31/100*BB139+(1-BB$31/100)*BB116</f>
        <v>#N/A</v>
      </c>
      <c r="BC162" s="487" t="e">
        <f aca="false">BC$31/100*BC139+(1-BC$31/100)*BC116</f>
        <v>#N/A</v>
      </c>
      <c r="AMG162" s="479"/>
      <c r="AMH162" s="479"/>
      <c r="AMI162" s="479"/>
      <c r="AMJ162" s="479"/>
    </row>
    <row r="163" customFormat="false" ht="15" hidden="false" customHeight="false" outlineLevel="0" collapsed="false">
      <c r="A163" s="24"/>
      <c r="B163" s="2"/>
      <c r="C163" s="436" t="n">
        <v>2</v>
      </c>
      <c r="D163" s="482"/>
      <c r="E163" s="419"/>
      <c r="F163" s="438" t="n">
        <f aca="false">IF(F$13&lt;&gt;"",F$13,F$31/100*F140+(1-F$31/100)*F117)</f>
        <v>0</v>
      </c>
      <c r="G163" s="438" t="n">
        <f aca="false">IF(G$13&lt;&gt;"",G$13,G$31/100*G140+(1-G$31/100)*G117)</f>
        <v>0</v>
      </c>
      <c r="H163" s="438" t="n">
        <f aca="false">IF(H$13&lt;&gt;"",H$13,H$31/100*H140+(1-H$31/100)*H117)</f>
        <v>0</v>
      </c>
      <c r="I163" s="438" t="n">
        <f aca="false">IF(I$13&lt;&gt;"",I$13,I$31/100*I140+(1-I$31/100)*I117)</f>
        <v>0</v>
      </c>
      <c r="J163" s="439"/>
      <c r="K163" s="440" t="n">
        <f aca="false">SUM(F163:I163)</f>
        <v>0</v>
      </c>
      <c r="L163" s="439"/>
      <c r="M163" s="439"/>
      <c r="N163" s="483" t="n">
        <f aca="false">IF(N$13&lt;&gt;"",N$13,N$31/100*N140+(1-N$31/100)*N117)</f>
        <v>0</v>
      </c>
      <c r="O163" s="483" t="n">
        <f aca="false">IF(O$13&lt;&gt;"",O$13,O$31/100*O140+(1-O$31/100)*O117)</f>
        <v>0</v>
      </c>
      <c r="P163" s="483" t="n">
        <f aca="false">IF(P$13&lt;&gt;"",P$13,P$31/100*P140+(1-P$31/100)*P117)</f>
        <v>0</v>
      </c>
      <c r="Q163" s="483" t="n">
        <f aca="false">IF(Q$13&lt;&gt;"",Q$13,Q$31/100*Q140+(1-Q$31/100)*Q117)</f>
        <v>0</v>
      </c>
      <c r="R163" s="439"/>
      <c r="S163" s="484" t="n">
        <f aca="false">SUM(N163:Q163)</f>
        <v>0</v>
      </c>
      <c r="T163" s="439"/>
      <c r="U163" s="482"/>
      <c r="V163" s="419"/>
      <c r="W163" s="438" t="n">
        <f aca="false">IF(W$13&lt;&gt;"",W$13,W$31/100*W140+(1-W$31/100)*W117)</f>
        <v>0</v>
      </c>
      <c r="X163" s="438" t="n">
        <f aca="false">IF(X$13&lt;&gt;"",X$13,X$31/100*X140+(1-X$31/100)*X117)</f>
        <v>0</v>
      </c>
      <c r="Y163" s="438" t="n">
        <f aca="false">IF(Y$13&lt;&gt;"",Y$13,Y$31/100*Y140+(1-Y$31/100)*Y117)</f>
        <v>0</v>
      </c>
      <c r="Z163" s="438" t="n">
        <f aca="false">IF(Z$13&lt;&gt;"",Z$13,Z$31/100*Z140+(1-Z$31/100)*Z117)</f>
        <v>0</v>
      </c>
      <c r="AA163" s="439"/>
      <c r="AB163" s="440" t="n">
        <f aca="false">SUM(W163:Z163)</f>
        <v>0</v>
      </c>
      <c r="AC163" s="439"/>
      <c r="AD163" s="439"/>
      <c r="AE163" s="483" t="n">
        <f aca="false">IF(AE$13&lt;&gt;"",AE$13,AE$31/100*AE140+(1-AE$31/100)*AE117)</f>
        <v>0</v>
      </c>
      <c r="AF163" s="483" t="n">
        <f aca="false">IF(AF$13&lt;&gt;"",AF$13,AF$31/100*AF140+(1-AF$31/100)*AF117)</f>
        <v>0</v>
      </c>
      <c r="AG163" s="483" t="n">
        <f aca="false">IF(AG$13&lt;&gt;"",AG$13,AG$31/100*AG140+(1-AG$31/100)*AG117)</f>
        <v>0</v>
      </c>
      <c r="AH163" s="483" t="n">
        <f aca="false">IF(AH$13&lt;&gt;"",AH$13,AH$31/100*AH140+(1-AH$31/100)*AH117)</f>
        <v>0</v>
      </c>
      <c r="AI163" s="439"/>
      <c r="AJ163" s="484" t="n">
        <f aca="false">SUM(AE163:AH163)</f>
        <v>0</v>
      </c>
      <c r="AK163" s="439"/>
      <c r="AL163" s="485" t="n">
        <f aca="false">AL$27*'(Betriebsstoff- &amp; Anlagendaten)'!$C$85/100</f>
        <v>0</v>
      </c>
      <c r="AM163" s="486" t="n">
        <f aca="false">VLOOKUP(AM$7,'(Energiepreise)'!$B$10:$BB$24,4+$C162+'1. Anleitung'!$B$15-'(Energiepreise)'!$E$9,0)*AM$27/100</f>
        <v>0</v>
      </c>
      <c r="AN163" s="486" t="n">
        <f aca="false">VLOOKUP(AN$7,'(Energiepreise)'!$B$10:$BB$24,4+$C162+'1. Anleitung'!$B$15-'(Energiepreise)'!$E$9,0)*AN$27/100</f>
        <v>0</v>
      </c>
      <c r="AO163" s="486" t="n">
        <f aca="false">VLOOKUP(AO$7,'(Energiepreise)'!$B$10:$BB$24,4+$C162+'1. Anleitung'!$B$15-'(Energiepreise)'!$E$9,0)*AO$27/100</f>
        <v>0</v>
      </c>
      <c r="AP163" s="486" t="n">
        <f aca="false">VLOOKUP(AP$7,'(Energiepreise)'!$B$10:$BB$24,4+$C162+'1. Anleitung'!$B$15-'(Energiepreise)'!$E$9,0)*AP$27/100</f>
        <v>0</v>
      </c>
      <c r="AQ163" s="486" t="n">
        <f aca="false">VLOOKUP(AQ$7,'(Energiepreise)'!$B$10:$BB$24,4+$C162+'1. Anleitung'!$B$15-'(Energiepreise)'!$E$9,0)*AQ$27/100</f>
        <v>0</v>
      </c>
      <c r="AR163" s="486" t="n">
        <f aca="false">VLOOKUP(AR$7,'(Energiepreise)'!$B$10:$BB$24,4+$C162+'1. Anleitung'!$B$15-'(Energiepreise)'!$E$9,0)*AR$27/100</f>
        <v>0</v>
      </c>
      <c r="AS163" s="486" t="n">
        <f aca="false">VLOOKUP(AS$7,'(Energiepreise)'!$B$10:$BB$24,4+$C162+'1. Anleitung'!$B$15-'(Energiepreise)'!$E$9,0)*AS$27/100</f>
        <v>0</v>
      </c>
      <c r="AT163" s="486" t="n">
        <f aca="false">VLOOKUP(AT$7,'(Energiepreise)'!$B$10:$BB$24,4+$C162+'1. Anleitung'!$B$15-'(Energiepreise)'!$E$9,0)*AT$27/100</f>
        <v>0</v>
      </c>
      <c r="AU163" s="487" t="n">
        <f aca="false">AU$31/100*AU140+(1-AU$31/100)*AU117</f>
        <v>0</v>
      </c>
      <c r="AV163" s="487" t="n">
        <f aca="false">AV$31/100*AV140+(1-AV$31/100)*AV117</f>
        <v>0</v>
      </c>
      <c r="AW163" s="487" t="n">
        <f aca="false">AW$31/100*AW140+(1-AW$31/100)*AW117</f>
        <v>0</v>
      </c>
      <c r="AX163" s="487" t="n">
        <f aca="false">AX$31/100*AX140+(1-AX$31/100)*AX117</f>
        <v>0</v>
      </c>
      <c r="AY163" s="487" t="n">
        <f aca="false">AY$31/100*AY140+(1-AY$31/100)*AY117</f>
        <v>0</v>
      </c>
      <c r="AZ163" s="486" t="n">
        <f aca="false">VLOOKUP(AZ$7,'(Energiepreise)'!$B$10:$BB$24,4+$C162+'1. Anleitung'!$B$15-'(Energiepreise)'!$E$9,0)*AZ$27/100</f>
        <v>0</v>
      </c>
      <c r="BA163" s="486" t="n">
        <f aca="false">VLOOKUP(BA$7,'(Energiepreise)'!$B$10:$BB$24,4+$C162+'1. Anleitung'!$B$15-'(Energiepreise)'!$E$9,0)*BA$27/100</f>
        <v>0</v>
      </c>
      <c r="BB163" s="487" t="e">
        <f aca="false">BB$31/100*BB140+(1-BB$31/100)*BB117</f>
        <v>#N/A</v>
      </c>
      <c r="BC163" s="487" t="e">
        <f aca="false">BC$31/100*BC140+(1-BC$31/100)*BC117</f>
        <v>#N/A</v>
      </c>
      <c r="AMG163" s="479"/>
      <c r="AMH163" s="479"/>
      <c r="AMI163" s="479"/>
      <c r="AMJ163" s="479"/>
    </row>
    <row r="164" customFormat="false" ht="15" hidden="false" customHeight="false" outlineLevel="0" collapsed="false">
      <c r="A164" s="24"/>
      <c r="B164" s="2"/>
      <c r="C164" s="436" t="n">
        <v>3</v>
      </c>
      <c r="D164" s="482"/>
      <c r="E164" s="419"/>
      <c r="F164" s="438" t="n">
        <f aca="false">IF(F$13&lt;&gt;"",F$13,F$31/100*F141+(1-F$31/100)*F118)</f>
        <v>0</v>
      </c>
      <c r="G164" s="438" t="n">
        <f aca="false">IF(G$13&lt;&gt;"",G$13,G$31/100*G141+(1-G$31/100)*G118)</f>
        <v>0</v>
      </c>
      <c r="H164" s="438" t="n">
        <f aca="false">IF(H$13&lt;&gt;"",H$13,H$31/100*H141+(1-H$31/100)*H118)</f>
        <v>0</v>
      </c>
      <c r="I164" s="438" t="n">
        <f aca="false">IF(I$13&lt;&gt;"",I$13,I$31/100*I141+(1-I$31/100)*I118)</f>
        <v>0</v>
      </c>
      <c r="J164" s="439"/>
      <c r="K164" s="440" t="n">
        <f aca="false">SUM(F164:I164)</f>
        <v>0</v>
      </c>
      <c r="L164" s="439"/>
      <c r="M164" s="439"/>
      <c r="N164" s="483" t="n">
        <f aca="false">IF(N$13&lt;&gt;"",N$13,N$31/100*N141+(1-N$31/100)*N118)</f>
        <v>0</v>
      </c>
      <c r="O164" s="483" t="n">
        <f aca="false">IF(O$13&lt;&gt;"",O$13,O$31/100*O141+(1-O$31/100)*O118)</f>
        <v>0</v>
      </c>
      <c r="P164" s="483" t="n">
        <f aca="false">IF(P$13&lt;&gt;"",P$13,P$31/100*P141+(1-P$31/100)*P118)</f>
        <v>0</v>
      </c>
      <c r="Q164" s="483" t="n">
        <f aca="false">IF(Q$13&lt;&gt;"",Q$13,Q$31/100*Q141+(1-Q$31/100)*Q118)</f>
        <v>0</v>
      </c>
      <c r="R164" s="439"/>
      <c r="S164" s="484" t="n">
        <f aca="false">SUM(N164:Q164)</f>
        <v>0</v>
      </c>
      <c r="T164" s="439"/>
      <c r="U164" s="482"/>
      <c r="V164" s="419"/>
      <c r="W164" s="438" t="n">
        <f aca="false">IF(W$13&lt;&gt;"",W$13,W$31/100*W141+(1-W$31/100)*W118)</f>
        <v>0</v>
      </c>
      <c r="X164" s="438" t="n">
        <f aca="false">IF(X$13&lt;&gt;"",X$13,X$31/100*X141+(1-X$31/100)*X118)</f>
        <v>0</v>
      </c>
      <c r="Y164" s="438" t="n">
        <f aca="false">IF(Y$13&lt;&gt;"",Y$13,Y$31/100*Y141+(1-Y$31/100)*Y118)</f>
        <v>0</v>
      </c>
      <c r="Z164" s="438" t="n">
        <f aca="false">IF(Z$13&lt;&gt;"",Z$13,Z$31/100*Z141+(1-Z$31/100)*Z118)</f>
        <v>0</v>
      </c>
      <c r="AA164" s="439"/>
      <c r="AB164" s="440" t="n">
        <f aca="false">SUM(W164:Z164)</f>
        <v>0</v>
      </c>
      <c r="AC164" s="439"/>
      <c r="AD164" s="439"/>
      <c r="AE164" s="483" t="n">
        <f aca="false">IF(AE$13&lt;&gt;"",AE$13,AE$31/100*AE141+(1-AE$31/100)*AE118)</f>
        <v>0</v>
      </c>
      <c r="AF164" s="483" t="n">
        <f aca="false">IF(AF$13&lt;&gt;"",AF$13,AF$31/100*AF141+(1-AF$31/100)*AF118)</f>
        <v>0</v>
      </c>
      <c r="AG164" s="483" t="n">
        <f aca="false">IF(AG$13&lt;&gt;"",AG$13,AG$31/100*AG141+(1-AG$31/100)*AG118)</f>
        <v>0</v>
      </c>
      <c r="AH164" s="483" t="n">
        <f aca="false">IF(AH$13&lt;&gt;"",AH$13,AH$31/100*AH141+(1-AH$31/100)*AH118)</f>
        <v>0</v>
      </c>
      <c r="AI164" s="439"/>
      <c r="AJ164" s="484" t="n">
        <f aca="false">SUM(AE164:AH164)</f>
        <v>0</v>
      </c>
      <c r="AK164" s="439"/>
      <c r="AL164" s="485" t="n">
        <f aca="false">AL$27*'(Betriebsstoff- &amp; Anlagendaten)'!$C$85/100</f>
        <v>0</v>
      </c>
      <c r="AM164" s="486" t="n">
        <f aca="false">VLOOKUP(AM$7,'(Energiepreise)'!$B$10:$BB$24,4+$C163+'1. Anleitung'!$B$15-'(Energiepreise)'!$E$9,0)*AM$27/100</f>
        <v>0</v>
      </c>
      <c r="AN164" s="486" t="n">
        <f aca="false">VLOOKUP(AN$7,'(Energiepreise)'!$B$10:$BB$24,4+$C163+'1. Anleitung'!$B$15-'(Energiepreise)'!$E$9,0)*AN$27/100</f>
        <v>0</v>
      </c>
      <c r="AO164" s="486" t="n">
        <f aca="false">VLOOKUP(AO$7,'(Energiepreise)'!$B$10:$BB$24,4+$C163+'1. Anleitung'!$B$15-'(Energiepreise)'!$E$9,0)*AO$27/100</f>
        <v>0</v>
      </c>
      <c r="AP164" s="486" t="n">
        <f aca="false">VLOOKUP(AP$7,'(Energiepreise)'!$B$10:$BB$24,4+$C163+'1. Anleitung'!$B$15-'(Energiepreise)'!$E$9,0)*AP$27/100</f>
        <v>0</v>
      </c>
      <c r="AQ164" s="486" t="n">
        <f aca="false">VLOOKUP(AQ$7,'(Energiepreise)'!$B$10:$BB$24,4+$C163+'1. Anleitung'!$B$15-'(Energiepreise)'!$E$9,0)*AQ$27/100</f>
        <v>0</v>
      </c>
      <c r="AR164" s="486" t="n">
        <f aca="false">VLOOKUP(AR$7,'(Energiepreise)'!$B$10:$BB$24,4+$C163+'1. Anleitung'!$B$15-'(Energiepreise)'!$E$9,0)*AR$27/100</f>
        <v>0</v>
      </c>
      <c r="AS164" s="486" t="n">
        <f aca="false">VLOOKUP(AS$7,'(Energiepreise)'!$B$10:$BB$24,4+$C163+'1. Anleitung'!$B$15-'(Energiepreise)'!$E$9,0)*AS$27/100</f>
        <v>0</v>
      </c>
      <c r="AT164" s="486" t="n">
        <f aca="false">VLOOKUP(AT$7,'(Energiepreise)'!$B$10:$BB$24,4+$C163+'1. Anleitung'!$B$15-'(Energiepreise)'!$E$9,0)*AT$27/100</f>
        <v>0</v>
      </c>
      <c r="AU164" s="487" t="n">
        <f aca="false">AU$31/100*AU141+(1-AU$31/100)*AU118</f>
        <v>0</v>
      </c>
      <c r="AV164" s="487" t="n">
        <f aca="false">AV$31/100*AV141+(1-AV$31/100)*AV118</f>
        <v>0</v>
      </c>
      <c r="AW164" s="487" t="n">
        <f aca="false">AW$31/100*AW141+(1-AW$31/100)*AW118</f>
        <v>0</v>
      </c>
      <c r="AX164" s="487" t="n">
        <f aca="false">AX$31/100*AX141+(1-AX$31/100)*AX118</f>
        <v>0</v>
      </c>
      <c r="AY164" s="487" t="n">
        <f aca="false">AY$31/100*AY141+(1-AY$31/100)*AY118</f>
        <v>0</v>
      </c>
      <c r="AZ164" s="486" t="n">
        <f aca="false">VLOOKUP(AZ$7,'(Energiepreise)'!$B$10:$BB$24,4+$C163+'1. Anleitung'!$B$15-'(Energiepreise)'!$E$9,0)*AZ$27/100</f>
        <v>0</v>
      </c>
      <c r="BA164" s="486" t="n">
        <f aca="false">VLOOKUP(BA$7,'(Energiepreise)'!$B$10:$BB$24,4+$C163+'1. Anleitung'!$B$15-'(Energiepreise)'!$E$9,0)*BA$27/100</f>
        <v>0</v>
      </c>
      <c r="BB164" s="487" t="e">
        <f aca="false">BB$31/100*BB141+(1-BB$31/100)*BB118</f>
        <v>#N/A</v>
      </c>
      <c r="BC164" s="487" t="e">
        <f aca="false">BC$31/100*BC141+(1-BC$31/100)*BC118</f>
        <v>#N/A</v>
      </c>
      <c r="AMG164" s="479"/>
      <c r="AMH164" s="479"/>
      <c r="AMI164" s="479"/>
      <c r="AMJ164" s="479"/>
    </row>
    <row r="165" customFormat="false" ht="15" hidden="false" customHeight="false" outlineLevel="0" collapsed="false">
      <c r="A165" s="24"/>
      <c r="B165" s="2"/>
      <c r="C165" s="436" t="n">
        <v>4</v>
      </c>
      <c r="D165" s="482"/>
      <c r="E165" s="419"/>
      <c r="F165" s="438" t="n">
        <f aca="false">IF(F$13&lt;&gt;"",F$13,F$31/100*F142+(1-F$31/100)*F119)</f>
        <v>0</v>
      </c>
      <c r="G165" s="438" t="n">
        <f aca="false">IF(G$13&lt;&gt;"",G$13,G$31/100*G142+(1-G$31/100)*G119)</f>
        <v>0</v>
      </c>
      <c r="H165" s="438" t="n">
        <f aca="false">IF(H$13&lt;&gt;"",H$13,H$31/100*H142+(1-H$31/100)*H119)</f>
        <v>0</v>
      </c>
      <c r="I165" s="438" t="n">
        <f aca="false">IF(I$13&lt;&gt;"",I$13,I$31/100*I142+(1-I$31/100)*I119)</f>
        <v>0</v>
      </c>
      <c r="J165" s="439"/>
      <c r="K165" s="440" t="n">
        <f aca="false">SUM(F165:I165)</f>
        <v>0</v>
      </c>
      <c r="L165" s="439"/>
      <c r="M165" s="439"/>
      <c r="N165" s="483" t="n">
        <f aca="false">IF(N$13&lt;&gt;"",N$13,N$31/100*N142+(1-N$31/100)*N119)</f>
        <v>0</v>
      </c>
      <c r="O165" s="483" t="n">
        <f aca="false">IF(O$13&lt;&gt;"",O$13,O$31/100*O142+(1-O$31/100)*O119)</f>
        <v>0</v>
      </c>
      <c r="P165" s="483" t="n">
        <f aca="false">IF(P$13&lt;&gt;"",P$13,P$31/100*P142+(1-P$31/100)*P119)</f>
        <v>0</v>
      </c>
      <c r="Q165" s="483" t="n">
        <f aca="false">IF(Q$13&lt;&gt;"",Q$13,Q$31/100*Q142+(1-Q$31/100)*Q119)</f>
        <v>0</v>
      </c>
      <c r="R165" s="439"/>
      <c r="S165" s="484" t="n">
        <f aca="false">SUM(N165:Q165)</f>
        <v>0</v>
      </c>
      <c r="T165" s="439"/>
      <c r="U165" s="482"/>
      <c r="V165" s="419"/>
      <c r="W165" s="438" t="n">
        <f aca="false">IF(W$13&lt;&gt;"",W$13,W$31/100*W142+(1-W$31/100)*W119)</f>
        <v>0</v>
      </c>
      <c r="X165" s="438" t="n">
        <f aca="false">IF(X$13&lt;&gt;"",X$13,X$31/100*X142+(1-X$31/100)*X119)</f>
        <v>0</v>
      </c>
      <c r="Y165" s="438" t="n">
        <f aca="false">IF(Y$13&lt;&gt;"",Y$13,Y$31/100*Y142+(1-Y$31/100)*Y119)</f>
        <v>0</v>
      </c>
      <c r="Z165" s="438" t="n">
        <f aca="false">IF(Z$13&lt;&gt;"",Z$13,Z$31/100*Z142+(1-Z$31/100)*Z119)</f>
        <v>0</v>
      </c>
      <c r="AA165" s="439"/>
      <c r="AB165" s="440" t="n">
        <f aca="false">SUM(W165:Z165)</f>
        <v>0</v>
      </c>
      <c r="AC165" s="439"/>
      <c r="AD165" s="439"/>
      <c r="AE165" s="483" t="n">
        <f aca="false">IF(AE$13&lt;&gt;"",AE$13,AE$31/100*AE142+(1-AE$31/100)*AE119)</f>
        <v>0</v>
      </c>
      <c r="AF165" s="483" t="n">
        <f aca="false">IF(AF$13&lt;&gt;"",AF$13,AF$31/100*AF142+(1-AF$31/100)*AF119)</f>
        <v>0</v>
      </c>
      <c r="AG165" s="483" t="n">
        <f aca="false">IF(AG$13&lt;&gt;"",AG$13,AG$31/100*AG142+(1-AG$31/100)*AG119)</f>
        <v>0</v>
      </c>
      <c r="AH165" s="483" t="n">
        <f aca="false">IF(AH$13&lt;&gt;"",AH$13,AH$31/100*AH142+(1-AH$31/100)*AH119)</f>
        <v>0</v>
      </c>
      <c r="AI165" s="439"/>
      <c r="AJ165" s="484" t="n">
        <f aca="false">SUM(AE165:AH165)</f>
        <v>0</v>
      </c>
      <c r="AK165" s="439"/>
      <c r="AL165" s="485" t="n">
        <f aca="false">AL$27*'(Betriebsstoff- &amp; Anlagendaten)'!$C$85/100</f>
        <v>0</v>
      </c>
      <c r="AM165" s="486" t="n">
        <f aca="false">VLOOKUP(AM$7,'(Energiepreise)'!$B$10:$BB$24,4+$C164+'1. Anleitung'!$B$15-'(Energiepreise)'!$E$9,0)*AM$27/100</f>
        <v>0</v>
      </c>
      <c r="AN165" s="486" t="n">
        <f aca="false">VLOOKUP(AN$7,'(Energiepreise)'!$B$10:$BB$24,4+$C164+'1. Anleitung'!$B$15-'(Energiepreise)'!$E$9,0)*AN$27/100</f>
        <v>0</v>
      </c>
      <c r="AO165" s="486" t="n">
        <f aca="false">VLOOKUP(AO$7,'(Energiepreise)'!$B$10:$BB$24,4+$C164+'1. Anleitung'!$B$15-'(Energiepreise)'!$E$9,0)*AO$27/100</f>
        <v>0</v>
      </c>
      <c r="AP165" s="486" t="n">
        <f aca="false">VLOOKUP(AP$7,'(Energiepreise)'!$B$10:$BB$24,4+$C164+'1. Anleitung'!$B$15-'(Energiepreise)'!$E$9,0)*AP$27/100</f>
        <v>0</v>
      </c>
      <c r="AQ165" s="486" t="n">
        <f aca="false">VLOOKUP(AQ$7,'(Energiepreise)'!$B$10:$BB$24,4+$C164+'1. Anleitung'!$B$15-'(Energiepreise)'!$E$9,0)*AQ$27/100</f>
        <v>0</v>
      </c>
      <c r="AR165" s="486" t="n">
        <f aca="false">VLOOKUP(AR$7,'(Energiepreise)'!$B$10:$BB$24,4+$C164+'1. Anleitung'!$B$15-'(Energiepreise)'!$E$9,0)*AR$27/100</f>
        <v>0</v>
      </c>
      <c r="AS165" s="486" t="n">
        <f aca="false">VLOOKUP(AS$7,'(Energiepreise)'!$B$10:$BB$24,4+$C164+'1. Anleitung'!$B$15-'(Energiepreise)'!$E$9,0)*AS$27/100</f>
        <v>0</v>
      </c>
      <c r="AT165" s="486" t="n">
        <f aca="false">VLOOKUP(AT$7,'(Energiepreise)'!$B$10:$BB$24,4+$C164+'1. Anleitung'!$B$15-'(Energiepreise)'!$E$9,0)*AT$27/100</f>
        <v>0</v>
      </c>
      <c r="AU165" s="487" t="n">
        <f aca="false">AU$31/100*AU142+(1-AU$31/100)*AU119</f>
        <v>0</v>
      </c>
      <c r="AV165" s="487" t="n">
        <f aca="false">AV$31/100*AV142+(1-AV$31/100)*AV119</f>
        <v>0</v>
      </c>
      <c r="AW165" s="487" t="n">
        <f aca="false">AW$31/100*AW142+(1-AW$31/100)*AW119</f>
        <v>0</v>
      </c>
      <c r="AX165" s="487" t="n">
        <f aca="false">AX$31/100*AX142+(1-AX$31/100)*AX119</f>
        <v>0</v>
      </c>
      <c r="AY165" s="487" t="n">
        <f aca="false">AY$31/100*AY142+(1-AY$31/100)*AY119</f>
        <v>0</v>
      </c>
      <c r="AZ165" s="486" t="n">
        <f aca="false">VLOOKUP(AZ$7,'(Energiepreise)'!$B$10:$BB$24,4+$C164+'1. Anleitung'!$B$15-'(Energiepreise)'!$E$9,0)*AZ$27/100</f>
        <v>0</v>
      </c>
      <c r="BA165" s="486" t="n">
        <f aca="false">VLOOKUP(BA$7,'(Energiepreise)'!$B$10:$BB$24,4+$C164+'1. Anleitung'!$B$15-'(Energiepreise)'!$E$9,0)*BA$27/100</f>
        <v>0</v>
      </c>
      <c r="BB165" s="487" t="e">
        <f aca="false">BB$31/100*BB142+(1-BB$31/100)*BB119</f>
        <v>#N/A</v>
      </c>
      <c r="BC165" s="487" t="e">
        <f aca="false">BC$31/100*BC142+(1-BC$31/100)*BC119</f>
        <v>#N/A</v>
      </c>
      <c r="AMG165" s="479"/>
      <c r="AMH165" s="479"/>
      <c r="AMI165" s="479"/>
      <c r="AMJ165" s="479"/>
    </row>
    <row r="166" customFormat="false" ht="15" hidden="false" customHeight="false" outlineLevel="0" collapsed="false">
      <c r="A166" s="24"/>
      <c r="B166" s="2"/>
      <c r="C166" s="436" t="n">
        <v>5</v>
      </c>
      <c r="D166" s="482"/>
      <c r="E166" s="419"/>
      <c r="F166" s="438" t="n">
        <f aca="false">IF(F$13&lt;&gt;"",F$13,F$31/100*F143+(1-F$31/100)*F120)</f>
        <v>0</v>
      </c>
      <c r="G166" s="438" t="n">
        <f aca="false">IF(G$13&lt;&gt;"",G$13,G$31/100*G143+(1-G$31/100)*G120)</f>
        <v>0</v>
      </c>
      <c r="H166" s="438" t="n">
        <f aca="false">IF(H$13&lt;&gt;"",H$13,H$31/100*H143+(1-H$31/100)*H120)</f>
        <v>0</v>
      </c>
      <c r="I166" s="438" t="n">
        <f aca="false">IF(I$13&lt;&gt;"",I$13,I$31/100*I143+(1-I$31/100)*I120)</f>
        <v>0</v>
      </c>
      <c r="J166" s="439"/>
      <c r="K166" s="440" t="n">
        <f aca="false">SUM(F166:I166)</f>
        <v>0</v>
      </c>
      <c r="L166" s="439"/>
      <c r="M166" s="439"/>
      <c r="N166" s="483" t="n">
        <f aca="false">IF(N$13&lt;&gt;"",N$13,N$31/100*N143+(1-N$31/100)*N120)</f>
        <v>0</v>
      </c>
      <c r="O166" s="483" t="n">
        <f aca="false">IF(O$13&lt;&gt;"",O$13,O$31/100*O143+(1-O$31/100)*O120)</f>
        <v>0</v>
      </c>
      <c r="P166" s="483" t="n">
        <f aca="false">IF(P$13&lt;&gt;"",P$13,P$31/100*P143+(1-P$31/100)*P120)</f>
        <v>0</v>
      </c>
      <c r="Q166" s="483" t="n">
        <f aca="false">IF(Q$13&lt;&gt;"",Q$13,Q$31/100*Q143+(1-Q$31/100)*Q120)</f>
        <v>0</v>
      </c>
      <c r="R166" s="439"/>
      <c r="S166" s="484" t="n">
        <f aca="false">SUM(N166:Q166)</f>
        <v>0</v>
      </c>
      <c r="T166" s="439"/>
      <c r="U166" s="482"/>
      <c r="V166" s="419"/>
      <c r="W166" s="438" t="n">
        <f aca="false">IF(W$13&lt;&gt;"",W$13,W$31/100*W143+(1-W$31/100)*W120)</f>
        <v>0</v>
      </c>
      <c r="X166" s="438" t="n">
        <f aca="false">IF(X$13&lt;&gt;"",X$13,X$31/100*X143+(1-X$31/100)*X120)</f>
        <v>0</v>
      </c>
      <c r="Y166" s="438" t="n">
        <f aca="false">IF(Y$13&lt;&gt;"",Y$13,Y$31/100*Y143+(1-Y$31/100)*Y120)</f>
        <v>0</v>
      </c>
      <c r="Z166" s="438" t="n">
        <f aca="false">IF(Z$13&lt;&gt;"",Z$13,Z$31/100*Z143+(1-Z$31/100)*Z120)</f>
        <v>0</v>
      </c>
      <c r="AA166" s="439"/>
      <c r="AB166" s="440" t="n">
        <f aca="false">SUM(W166:Z166)</f>
        <v>0</v>
      </c>
      <c r="AC166" s="439"/>
      <c r="AD166" s="439"/>
      <c r="AE166" s="483" t="n">
        <f aca="false">IF(AE$13&lt;&gt;"",AE$13,AE$31/100*AE143+(1-AE$31/100)*AE120)</f>
        <v>0</v>
      </c>
      <c r="AF166" s="483" t="n">
        <f aca="false">IF(AF$13&lt;&gt;"",AF$13,AF$31/100*AF143+(1-AF$31/100)*AF120)</f>
        <v>0</v>
      </c>
      <c r="AG166" s="483" t="n">
        <f aca="false">IF(AG$13&lt;&gt;"",AG$13,AG$31/100*AG143+(1-AG$31/100)*AG120)</f>
        <v>0</v>
      </c>
      <c r="AH166" s="483" t="n">
        <f aca="false">IF(AH$13&lt;&gt;"",AH$13,AH$31/100*AH143+(1-AH$31/100)*AH120)</f>
        <v>0</v>
      </c>
      <c r="AI166" s="439"/>
      <c r="AJ166" s="484" t="n">
        <f aca="false">SUM(AE166:AH166)</f>
        <v>0</v>
      </c>
      <c r="AK166" s="439"/>
      <c r="AL166" s="485" t="n">
        <f aca="false">AL$27*'(Betriebsstoff- &amp; Anlagendaten)'!$C$85/100</f>
        <v>0</v>
      </c>
      <c r="AM166" s="486" t="n">
        <f aca="false">VLOOKUP(AM$7,'(Energiepreise)'!$B$10:$BB$24,4+$C165+'1. Anleitung'!$B$15-'(Energiepreise)'!$E$9,0)*AM$27/100</f>
        <v>0</v>
      </c>
      <c r="AN166" s="486" t="n">
        <f aca="false">VLOOKUP(AN$7,'(Energiepreise)'!$B$10:$BB$24,4+$C165+'1. Anleitung'!$B$15-'(Energiepreise)'!$E$9,0)*AN$27/100</f>
        <v>0</v>
      </c>
      <c r="AO166" s="486" t="n">
        <f aca="false">VLOOKUP(AO$7,'(Energiepreise)'!$B$10:$BB$24,4+$C165+'1. Anleitung'!$B$15-'(Energiepreise)'!$E$9,0)*AO$27/100</f>
        <v>0</v>
      </c>
      <c r="AP166" s="486" t="n">
        <f aca="false">VLOOKUP(AP$7,'(Energiepreise)'!$B$10:$BB$24,4+$C165+'1. Anleitung'!$B$15-'(Energiepreise)'!$E$9,0)*AP$27/100</f>
        <v>0</v>
      </c>
      <c r="AQ166" s="486" t="n">
        <f aca="false">VLOOKUP(AQ$7,'(Energiepreise)'!$B$10:$BB$24,4+$C165+'1. Anleitung'!$B$15-'(Energiepreise)'!$E$9,0)*AQ$27/100</f>
        <v>0</v>
      </c>
      <c r="AR166" s="486" t="n">
        <f aca="false">VLOOKUP(AR$7,'(Energiepreise)'!$B$10:$BB$24,4+$C165+'1. Anleitung'!$B$15-'(Energiepreise)'!$E$9,0)*AR$27/100</f>
        <v>0</v>
      </c>
      <c r="AS166" s="486" t="n">
        <f aca="false">VLOOKUP(AS$7,'(Energiepreise)'!$B$10:$BB$24,4+$C165+'1. Anleitung'!$B$15-'(Energiepreise)'!$E$9,0)*AS$27/100</f>
        <v>0</v>
      </c>
      <c r="AT166" s="486" t="n">
        <f aca="false">VLOOKUP(AT$7,'(Energiepreise)'!$B$10:$BB$24,4+$C165+'1. Anleitung'!$B$15-'(Energiepreise)'!$E$9,0)*AT$27/100</f>
        <v>0</v>
      </c>
      <c r="AU166" s="487" t="n">
        <f aca="false">AU$31/100*AU143+(1-AU$31/100)*AU120</f>
        <v>0</v>
      </c>
      <c r="AV166" s="487" t="n">
        <f aca="false">AV$31/100*AV143+(1-AV$31/100)*AV120</f>
        <v>0</v>
      </c>
      <c r="AW166" s="487" t="n">
        <f aca="false">AW$31/100*AW143+(1-AW$31/100)*AW120</f>
        <v>0</v>
      </c>
      <c r="AX166" s="487" t="n">
        <f aca="false">AX$31/100*AX143+(1-AX$31/100)*AX120</f>
        <v>0</v>
      </c>
      <c r="AY166" s="487" t="n">
        <f aca="false">AY$31/100*AY143+(1-AY$31/100)*AY120</f>
        <v>0</v>
      </c>
      <c r="AZ166" s="486" t="n">
        <f aca="false">VLOOKUP(AZ$7,'(Energiepreise)'!$B$10:$BB$24,4+$C165+'1. Anleitung'!$B$15-'(Energiepreise)'!$E$9,0)*AZ$27/100</f>
        <v>0</v>
      </c>
      <c r="BA166" s="486" t="n">
        <f aca="false">VLOOKUP(BA$7,'(Energiepreise)'!$B$10:$BB$24,4+$C165+'1. Anleitung'!$B$15-'(Energiepreise)'!$E$9,0)*BA$27/100</f>
        <v>0</v>
      </c>
      <c r="BB166" s="487" t="e">
        <f aca="false">BB$31/100*BB143+(1-BB$31/100)*BB120</f>
        <v>#N/A</v>
      </c>
      <c r="BC166" s="487" t="e">
        <f aca="false">BC$31/100*BC143+(1-BC$31/100)*BC120</f>
        <v>#N/A</v>
      </c>
      <c r="AMG166" s="479"/>
      <c r="AMH166" s="479"/>
      <c r="AMI166" s="479"/>
      <c r="AMJ166" s="479"/>
    </row>
    <row r="167" customFormat="false" ht="15" hidden="false" customHeight="false" outlineLevel="0" collapsed="false">
      <c r="A167" s="24"/>
      <c r="B167" s="2"/>
      <c r="C167" s="436" t="n">
        <v>6</v>
      </c>
      <c r="D167" s="482"/>
      <c r="E167" s="419"/>
      <c r="F167" s="438" t="n">
        <f aca="false">IF(F$13&lt;&gt;"",F$13,F$31/100*F144+(1-F$31/100)*F121)</f>
        <v>0</v>
      </c>
      <c r="G167" s="438" t="n">
        <f aca="false">IF(G$13&lt;&gt;"",G$13,G$31/100*G144+(1-G$31/100)*G121)</f>
        <v>0</v>
      </c>
      <c r="H167" s="438" t="n">
        <f aca="false">IF(H$13&lt;&gt;"",H$13,H$31/100*H144+(1-H$31/100)*H121)</f>
        <v>0</v>
      </c>
      <c r="I167" s="438" t="n">
        <f aca="false">IF(I$13&lt;&gt;"",I$13,I$31/100*I144+(1-I$31/100)*I121)</f>
        <v>0</v>
      </c>
      <c r="J167" s="439"/>
      <c r="K167" s="440" t="n">
        <f aca="false">SUM(F167:I167)</f>
        <v>0</v>
      </c>
      <c r="L167" s="439"/>
      <c r="M167" s="439"/>
      <c r="N167" s="483" t="n">
        <f aca="false">IF(N$13&lt;&gt;"",N$13,N$31/100*N144+(1-N$31/100)*N121)</f>
        <v>0</v>
      </c>
      <c r="O167" s="483" t="n">
        <f aca="false">IF(O$13&lt;&gt;"",O$13,O$31/100*O144+(1-O$31/100)*O121)</f>
        <v>0</v>
      </c>
      <c r="P167" s="483" t="n">
        <f aca="false">IF(P$13&lt;&gt;"",P$13,P$31/100*P144+(1-P$31/100)*P121)</f>
        <v>0</v>
      </c>
      <c r="Q167" s="483" t="n">
        <f aca="false">IF(Q$13&lt;&gt;"",Q$13,Q$31/100*Q144+(1-Q$31/100)*Q121)</f>
        <v>0</v>
      </c>
      <c r="R167" s="439"/>
      <c r="S167" s="484" t="n">
        <f aca="false">SUM(N167:Q167)</f>
        <v>0</v>
      </c>
      <c r="T167" s="439"/>
      <c r="U167" s="482"/>
      <c r="V167" s="419"/>
      <c r="W167" s="438" t="n">
        <f aca="false">IF(W$13&lt;&gt;"",W$13,W$31/100*W144+(1-W$31/100)*W121)</f>
        <v>0</v>
      </c>
      <c r="X167" s="438" t="n">
        <f aca="false">IF(X$13&lt;&gt;"",X$13,X$31/100*X144+(1-X$31/100)*X121)</f>
        <v>0</v>
      </c>
      <c r="Y167" s="438" t="n">
        <f aca="false">IF(Y$13&lt;&gt;"",Y$13,Y$31/100*Y144+(1-Y$31/100)*Y121)</f>
        <v>0</v>
      </c>
      <c r="Z167" s="438" t="n">
        <f aca="false">IF(Z$13&lt;&gt;"",Z$13,Z$31/100*Z144+(1-Z$31/100)*Z121)</f>
        <v>0</v>
      </c>
      <c r="AA167" s="439"/>
      <c r="AB167" s="440" t="n">
        <f aca="false">SUM(W167:Z167)</f>
        <v>0</v>
      </c>
      <c r="AC167" s="439"/>
      <c r="AD167" s="439"/>
      <c r="AE167" s="483" t="n">
        <f aca="false">IF(AE$13&lt;&gt;"",AE$13,AE$31/100*AE144+(1-AE$31/100)*AE121)</f>
        <v>0</v>
      </c>
      <c r="AF167" s="483" t="n">
        <f aca="false">IF(AF$13&lt;&gt;"",AF$13,AF$31/100*AF144+(1-AF$31/100)*AF121)</f>
        <v>0</v>
      </c>
      <c r="AG167" s="483" t="n">
        <f aca="false">IF(AG$13&lt;&gt;"",AG$13,AG$31/100*AG144+(1-AG$31/100)*AG121)</f>
        <v>0</v>
      </c>
      <c r="AH167" s="483" t="n">
        <f aca="false">IF(AH$13&lt;&gt;"",AH$13,AH$31/100*AH144+(1-AH$31/100)*AH121)</f>
        <v>0</v>
      </c>
      <c r="AI167" s="439"/>
      <c r="AJ167" s="484" t="n">
        <f aca="false">SUM(AE167:AH167)</f>
        <v>0</v>
      </c>
      <c r="AK167" s="439"/>
      <c r="AL167" s="485" t="n">
        <f aca="false">AL$27*'(Betriebsstoff- &amp; Anlagendaten)'!$C$85/100</f>
        <v>0</v>
      </c>
      <c r="AM167" s="486" t="n">
        <f aca="false">VLOOKUP(AM$7,'(Energiepreise)'!$B$10:$BB$24,4+$C166+'1. Anleitung'!$B$15-'(Energiepreise)'!$E$9,0)*AM$27/100</f>
        <v>0</v>
      </c>
      <c r="AN167" s="486" t="n">
        <f aca="false">VLOOKUP(AN$7,'(Energiepreise)'!$B$10:$BB$24,4+$C166+'1. Anleitung'!$B$15-'(Energiepreise)'!$E$9,0)*AN$27/100</f>
        <v>0</v>
      </c>
      <c r="AO167" s="486" t="n">
        <f aca="false">VLOOKUP(AO$7,'(Energiepreise)'!$B$10:$BB$24,4+$C166+'1. Anleitung'!$B$15-'(Energiepreise)'!$E$9,0)*AO$27/100</f>
        <v>0</v>
      </c>
      <c r="AP167" s="486" t="n">
        <f aca="false">VLOOKUP(AP$7,'(Energiepreise)'!$B$10:$BB$24,4+$C166+'1. Anleitung'!$B$15-'(Energiepreise)'!$E$9,0)*AP$27/100</f>
        <v>0</v>
      </c>
      <c r="AQ167" s="486" t="n">
        <f aca="false">VLOOKUP(AQ$7,'(Energiepreise)'!$B$10:$BB$24,4+$C166+'1. Anleitung'!$B$15-'(Energiepreise)'!$E$9,0)*AQ$27/100</f>
        <v>0</v>
      </c>
      <c r="AR167" s="486" t="n">
        <f aca="false">VLOOKUP(AR$7,'(Energiepreise)'!$B$10:$BB$24,4+$C166+'1. Anleitung'!$B$15-'(Energiepreise)'!$E$9,0)*AR$27/100</f>
        <v>0</v>
      </c>
      <c r="AS167" s="486" t="n">
        <f aca="false">VLOOKUP(AS$7,'(Energiepreise)'!$B$10:$BB$24,4+$C166+'1. Anleitung'!$B$15-'(Energiepreise)'!$E$9,0)*AS$27/100</f>
        <v>0</v>
      </c>
      <c r="AT167" s="486" t="n">
        <f aca="false">VLOOKUP(AT$7,'(Energiepreise)'!$B$10:$BB$24,4+$C166+'1. Anleitung'!$B$15-'(Energiepreise)'!$E$9,0)*AT$27/100</f>
        <v>0</v>
      </c>
      <c r="AU167" s="487" t="n">
        <f aca="false">AU$31/100*AU144+(1-AU$31/100)*AU121</f>
        <v>0</v>
      </c>
      <c r="AV167" s="487" t="n">
        <f aca="false">AV$31/100*AV144+(1-AV$31/100)*AV121</f>
        <v>0</v>
      </c>
      <c r="AW167" s="487" t="n">
        <f aca="false">AW$31/100*AW144+(1-AW$31/100)*AW121</f>
        <v>0</v>
      </c>
      <c r="AX167" s="487" t="n">
        <f aca="false">AX$31/100*AX144+(1-AX$31/100)*AX121</f>
        <v>0</v>
      </c>
      <c r="AY167" s="487" t="n">
        <f aca="false">AY$31/100*AY144+(1-AY$31/100)*AY121</f>
        <v>0</v>
      </c>
      <c r="AZ167" s="486" t="n">
        <f aca="false">VLOOKUP(AZ$7,'(Energiepreise)'!$B$10:$BB$24,4+$C166+'1. Anleitung'!$B$15-'(Energiepreise)'!$E$9,0)*AZ$27/100</f>
        <v>0</v>
      </c>
      <c r="BA167" s="486" t="n">
        <f aca="false">VLOOKUP(BA$7,'(Energiepreise)'!$B$10:$BB$24,4+$C166+'1. Anleitung'!$B$15-'(Energiepreise)'!$E$9,0)*BA$27/100</f>
        <v>0</v>
      </c>
      <c r="BB167" s="487" t="e">
        <f aca="false">BB$31/100*BB144+(1-BB$31/100)*BB121</f>
        <v>#N/A</v>
      </c>
      <c r="BC167" s="487" t="e">
        <f aca="false">BC$31/100*BC144+(1-BC$31/100)*BC121</f>
        <v>#N/A</v>
      </c>
      <c r="AMG167" s="479"/>
      <c r="AMH167" s="479"/>
      <c r="AMI167" s="479"/>
      <c r="AMJ167" s="479"/>
    </row>
    <row r="168" customFormat="false" ht="15" hidden="false" customHeight="false" outlineLevel="0" collapsed="false">
      <c r="A168" s="24"/>
      <c r="B168" s="2"/>
      <c r="C168" s="436" t="n">
        <v>7</v>
      </c>
      <c r="D168" s="482"/>
      <c r="E168" s="419"/>
      <c r="F168" s="438" t="n">
        <f aca="false">IF(F$13&lt;&gt;"",F$13,F$31/100*F145+(1-F$31/100)*F122)</f>
        <v>0</v>
      </c>
      <c r="G168" s="438" t="n">
        <f aca="false">IF(G$13&lt;&gt;"",G$13,G$31/100*G145+(1-G$31/100)*G122)</f>
        <v>0</v>
      </c>
      <c r="H168" s="438" t="n">
        <f aca="false">IF(H$13&lt;&gt;"",H$13,H$31/100*H145+(1-H$31/100)*H122)</f>
        <v>0</v>
      </c>
      <c r="I168" s="438" t="n">
        <f aca="false">IF(I$13&lt;&gt;"",I$13,I$31/100*I145+(1-I$31/100)*I122)</f>
        <v>0</v>
      </c>
      <c r="J168" s="439"/>
      <c r="K168" s="440" t="n">
        <f aca="false">SUM(F168:I168)</f>
        <v>0</v>
      </c>
      <c r="L168" s="439"/>
      <c r="M168" s="439"/>
      <c r="N168" s="483" t="n">
        <f aca="false">IF(N$13&lt;&gt;"",N$13,N$31/100*N145+(1-N$31/100)*N122)</f>
        <v>0</v>
      </c>
      <c r="O168" s="483" t="n">
        <f aca="false">IF(O$13&lt;&gt;"",O$13,O$31/100*O145+(1-O$31/100)*O122)</f>
        <v>0</v>
      </c>
      <c r="P168" s="483" t="n">
        <f aca="false">IF(P$13&lt;&gt;"",P$13,P$31/100*P145+(1-P$31/100)*P122)</f>
        <v>0</v>
      </c>
      <c r="Q168" s="483" t="n">
        <f aca="false">IF(Q$13&lt;&gt;"",Q$13,Q$31/100*Q145+(1-Q$31/100)*Q122)</f>
        <v>0</v>
      </c>
      <c r="R168" s="439"/>
      <c r="S168" s="484" t="n">
        <f aca="false">SUM(N168:Q168)</f>
        <v>0</v>
      </c>
      <c r="T168" s="439"/>
      <c r="U168" s="482"/>
      <c r="V168" s="419"/>
      <c r="W168" s="438" t="n">
        <f aca="false">IF(W$13&lt;&gt;"",W$13,W$31/100*W145+(1-W$31/100)*W122)</f>
        <v>0</v>
      </c>
      <c r="X168" s="438" t="n">
        <f aca="false">IF(X$13&lt;&gt;"",X$13,X$31/100*X145+(1-X$31/100)*X122)</f>
        <v>0</v>
      </c>
      <c r="Y168" s="438" t="n">
        <f aca="false">IF(Y$13&lt;&gt;"",Y$13,Y$31/100*Y145+(1-Y$31/100)*Y122)</f>
        <v>0</v>
      </c>
      <c r="Z168" s="438" t="n">
        <f aca="false">IF(Z$13&lt;&gt;"",Z$13,Z$31/100*Z145+(1-Z$31/100)*Z122)</f>
        <v>0</v>
      </c>
      <c r="AA168" s="439"/>
      <c r="AB168" s="440" t="n">
        <f aca="false">SUM(W168:Z168)</f>
        <v>0</v>
      </c>
      <c r="AC168" s="439"/>
      <c r="AD168" s="439"/>
      <c r="AE168" s="483" t="n">
        <f aca="false">IF(AE$13&lt;&gt;"",AE$13,AE$31/100*AE145+(1-AE$31/100)*AE122)</f>
        <v>0</v>
      </c>
      <c r="AF168" s="483" t="n">
        <f aca="false">IF(AF$13&lt;&gt;"",AF$13,AF$31/100*AF145+(1-AF$31/100)*AF122)</f>
        <v>0</v>
      </c>
      <c r="AG168" s="483" t="n">
        <f aca="false">IF(AG$13&lt;&gt;"",AG$13,AG$31/100*AG145+(1-AG$31/100)*AG122)</f>
        <v>0</v>
      </c>
      <c r="AH168" s="483" t="n">
        <f aca="false">IF(AH$13&lt;&gt;"",AH$13,AH$31/100*AH145+(1-AH$31/100)*AH122)</f>
        <v>0</v>
      </c>
      <c r="AI168" s="439"/>
      <c r="AJ168" s="484" t="n">
        <f aca="false">SUM(AE168:AH168)</f>
        <v>0</v>
      </c>
      <c r="AK168" s="439"/>
      <c r="AL168" s="485" t="n">
        <f aca="false">AL$27*'(Betriebsstoff- &amp; Anlagendaten)'!$C$85/100</f>
        <v>0</v>
      </c>
      <c r="AM168" s="486" t="n">
        <f aca="false">VLOOKUP(AM$7,'(Energiepreise)'!$B$10:$BB$24,4+$C167+'1. Anleitung'!$B$15-'(Energiepreise)'!$E$9,0)*AM$27/100</f>
        <v>0</v>
      </c>
      <c r="AN168" s="486" t="n">
        <f aca="false">VLOOKUP(AN$7,'(Energiepreise)'!$B$10:$BB$24,4+$C167+'1. Anleitung'!$B$15-'(Energiepreise)'!$E$9,0)*AN$27/100</f>
        <v>0</v>
      </c>
      <c r="AO168" s="486" t="n">
        <f aca="false">VLOOKUP(AO$7,'(Energiepreise)'!$B$10:$BB$24,4+$C167+'1. Anleitung'!$B$15-'(Energiepreise)'!$E$9,0)*AO$27/100</f>
        <v>0</v>
      </c>
      <c r="AP168" s="486" t="n">
        <f aca="false">VLOOKUP(AP$7,'(Energiepreise)'!$B$10:$BB$24,4+$C167+'1. Anleitung'!$B$15-'(Energiepreise)'!$E$9,0)*AP$27/100</f>
        <v>0</v>
      </c>
      <c r="AQ168" s="486" t="n">
        <f aca="false">VLOOKUP(AQ$7,'(Energiepreise)'!$B$10:$BB$24,4+$C167+'1. Anleitung'!$B$15-'(Energiepreise)'!$E$9,0)*AQ$27/100</f>
        <v>0</v>
      </c>
      <c r="AR168" s="486" t="n">
        <f aca="false">VLOOKUP(AR$7,'(Energiepreise)'!$B$10:$BB$24,4+$C167+'1. Anleitung'!$B$15-'(Energiepreise)'!$E$9,0)*AR$27/100</f>
        <v>0</v>
      </c>
      <c r="AS168" s="486" t="n">
        <f aca="false">VLOOKUP(AS$7,'(Energiepreise)'!$B$10:$BB$24,4+$C167+'1. Anleitung'!$B$15-'(Energiepreise)'!$E$9,0)*AS$27/100</f>
        <v>0</v>
      </c>
      <c r="AT168" s="486" t="n">
        <f aca="false">VLOOKUP(AT$7,'(Energiepreise)'!$B$10:$BB$24,4+$C167+'1. Anleitung'!$B$15-'(Energiepreise)'!$E$9,0)*AT$27/100</f>
        <v>0</v>
      </c>
      <c r="AU168" s="487" t="n">
        <f aca="false">AU$31/100*AU145+(1-AU$31/100)*AU122</f>
        <v>0</v>
      </c>
      <c r="AV168" s="487" t="n">
        <f aca="false">AV$31/100*AV145+(1-AV$31/100)*AV122</f>
        <v>0</v>
      </c>
      <c r="AW168" s="487" t="n">
        <f aca="false">AW$31/100*AW145+(1-AW$31/100)*AW122</f>
        <v>0</v>
      </c>
      <c r="AX168" s="487" t="n">
        <f aca="false">AX$31/100*AX145+(1-AX$31/100)*AX122</f>
        <v>0</v>
      </c>
      <c r="AY168" s="487" t="n">
        <f aca="false">AY$31/100*AY145+(1-AY$31/100)*AY122</f>
        <v>0</v>
      </c>
      <c r="AZ168" s="486" t="n">
        <f aca="false">VLOOKUP(AZ$7,'(Energiepreise)'!$B$10:$BB$24,4+$C167+'1. Anleitung'!$B$15-'(Energiepreise)'!$E$9,0)*AZ$27/100</f>
        <v>0</v>
      </c>
      <c r="BA168" s="486" t="n">
        <f aca="false">VLOOKUP(BA$7,'(Energiepreise)'!$B$10:$BB$24,4+$C167+'1. Anleitung'!$B$15-'(Energiepreise)'!$E$9,0)*BA$27/100</f>
        <v>0</v>
      </c>
      <c r="BB168" s="487" t="e">
        <f aca="false">BB$31/100*BB145+(1-BB$31/100)*BB122</f>
        <v>#N/A</v>
      </c>
      <c r="BC168" s="487" t="e">
        <f aca="false">BC$31/100*BC145+(1-BC$31/100)*BC122</f>
        <v>#N/A</v>
      </c>
      <c r="AMG168" s="479"/>
      <c r="AMH168" s="479"/>
      <c r="AMI168" s="479"/>
      <c r="AMJ168" s="479"/>
    </row>
    <row r="169" customFormat="false" ht="15" hidden="false" customHeight="false" outlineLevel="0" collapsed="false">
      <c r="A169" s="24"/>
      <c r="B169" s="2"/>
      <c r="C169" s="436" t="n">
        <v>8</v>
      </c>
      <c r="D169" s="482"/>
      <c r="E169" s="419"/>
      <c r="F169" s="438" t="n">
        <f aca="false">IF(F$13&lt;&gt;"",F$13,F$31/100*F146+(1-F$31/100)*F123)</f>
        <v>0</v>
      </c>
      <c r="G169" s="438" t="n">
        <f aca="false">IF(G$13&lt;&gt;"",G$13,G$31/100*G146+(1-G$31/100)*G123)</f>
        <v>0</v>
      </c>
      <c r="H169" s="438" t="n">
        <f aca="false">IF(H$13&lt;&gt;"",H$13,H$31/100*H146+(1-H$31/100)*H123)</f>
        <v>0</v>
      </c>
      <c r="I169" s="438" t="n">
        <f aca="false">IF(I$13&lt;&gt;"",I$13,I$31/100*I146+(1-I$31/100)*I123)</f>
        <v>0</v>
      </c>
      <c r="J169" s="439"/>
      <c r="K169" s="440" t="n">
        <f aca="false">SUM(F169:I169)</f>
        <v>0</v>
      </c>
      <c r="L169" s="439"/>
      <c r="M169" s="439"/>
      <c r="N169" s="483" t="n">
        <f aca="false">IF(N$13&lt;&gt;"",N$13,N$31/100*N146+(1-N$31/100)*N123)</f>
        <v>0</v>
      </c>
      <c r="O169" s="483" t="n">
        <f aca="false">IF(O$13&lt;&gt;"",O$13,O$31/100*O146+(1-O$31/100)*O123)</f>
        <v>0</v>
      </c>
      <c r="P169" s="483" t="n">
        <f aca="false">IF(P$13&lt;&gt;"",P$13,P$31/100*P146+(1-P$31/100)*P123)</f>
        <v>0</v>
      </c>
      <c r="Q169" s="483" t="n">
        <f aca="false">IF(Q$13&lt;&gt;"",Q$13,Q$31/100*Q146+(1-Q$31/100)*Q123)</f>
        <v>0</v>
      </c>
      <c r="R169" s="439"/>
      <c r="S169" s="484" t="n">
        <f aca="false">SUM(N169:Q169)</f>
        <v>0</v>
      </c>
      <c r="T169" s="439"/>
      <c r="U169" s="482"/>
      <c r="V169" s="419"/>
      <c r="W169" s="438" t="n">
        <f aca="false">IF(W$13&lt;&gt;"",W$13,W$31/100*W146+(1-W$31/100)*W123)</f>
        <v>0</v>
      </c>
      <c r="X169" s="438" t="n">
        <f aca="false">IF(X$13&lt;&gt;"",X$13,X$31/100*X146+(1-X$31/100)*X123)</f>
        <v>0</v>
      </c>
      <c r="Y169" s="438" t="n">
        <f aca="false">IF(Y$13&lt;&gt;"",Y$13,Y$31/100*Y146+(1-Y$31/100)*Y123)</f>
        <v>0</v>
      </c>
      <c r="Z169" s="438" t="n">
        <f aca="false">IF(Z$13&lt;&gt;"",Z$13,Z$31/100*Z146+(1-Z$31/100)*Z123)</f>
        <v>0</v>
      </c>
      <c r="AA169" s="439"/>
      <c r="AB169" s="440" t="n">
        <f aca="false">SUM(W169:Z169)</f>
        <v>0</v>
      </c>
      <c r="AC169" s="439"/>
      <c r="AD169" s="439"/>
      <c r="AE169" s="483" t="n">
        <f aca="false">IF(AE$13&lt;&gt;"",AE$13,AE$31/100*AE146+(1-AE$31/100)*AE123)</f>
        <v>0</v>
      </c>
      <c r="AF169" s="483" t="n">
        <f aca="false">IF(AF$13&lt;&gt;"",AF$13,AF$31/100*AF146+(1-AF$31/100)*AF123)</f>
        <v>0</v>
      </c>
      <c r="AG169" s="483" t="n">
        <f aca="false">IF(AG$13&lt;&gt;"",AG$13,AG$31/100*AG146+(1-AG$31/100)*AG123)</f>
        <v>0</v>
      </c>
      <c r="AH169" s="483" t="n">
        <f aca="false">IF(AH$13&lt;&gt;"",AH$13,AH$31/100*AH146+(1-AH$31/100)*AH123)</f>
        <v>0</v>
      </c>
      <c r="AI169" s="439"/>
      <c r="AJ169" s="484" t="n">
        <f aca="false">SUM(AE169:AH169)</f>
        <v>0</v>
      </c>
      <c r="AK169" s="439"/>
      <c r="AL169" s="485" t="n">
        <f aca="false">AL$27*'(Betriebsstoff- &amp; Anlagendaten)'!$C$85/100</f>
        <v>0</v>
      </c>
      <c r="AM169" s="486" t="n">
        <f aca="false">VLOOKUP(AM$7,'(Energiepreise)'!$B$10:$BB$24,4+$C168+'1. Anleitung'!$B$15-'(Energiepreise)'!$E$9,0)*AM$27/100</f>
        <v>0</v>
      </c>
      <c r="AN169" s="486" t="n">
        <f aca="false">VLOOKUP(AN$7,'(Energiepreise)'!$B$10:$BB$24,4+$C168+'1. Anleitung'!$B$15-'(Energiepreise)'!$E$9,0)*AN$27/100</f>
        <v>0</v>
      </c>
      <c r="AO169" s="486" t="n">
        <f aca="false">VLOOKUP(AO$7,'(Energiepreise)'!$B$10:$BB$24,4+$C168+'1. Anleitung'!$B$15-'(Energiepreise)'!$E$9,0)*AO$27/100</f>
        <v>0</v>
      </c>
      <c r="AP169" s="486" t="n">
        <f aca="false">VLOOKUP(AP$7,'(Energiepreise)'!$B$10:$BB$24,4+$C168+'1. Anleitung'!$B$15-'(Energiepreise)'!$E$9,0)*AP$27/100</f>
        <v>0</v>
      </c>
      <c r="AQ169" s="486" t="n">
        <f aca="false">VLOOKUP(AQ$7,'(Energiepreise)'!$B$10:$BB$24,4+$C168+'1. Anleitung'!$B$15-'(Energiepreise)'!$E$9,0)*AQ$27/100</f>
        <v>0</v>
      </c>
      <c r="AR169" s="486" t="n">
        <f aca="false">VLOOKUP(AR$7,'(Energiepreise)'!$B$10:$BB$24,4+$C168+'1. Anleitung'!$B$15-'(Energiepreise)'!$E$9,0)*AR$27/100</f>
        <v>0</v>
      </c>
      <c r="AS169" s="486" t="n">
        <f aca="false">VLOOKUP(AS$7,'(Energiepreise)'!$B$10:$BB$24,4+$C168+'1. Anleitung'!$B$15-'(Energiepreise)'!$E$9,0)*AS$27/100</f>
        <v>0</v>
      </c>
      <c r="AT169" s="486" t="n">
        <f aca="false">VLOOKUP(AT$7,'(Energiepreise)'!$B$10:$BB$24,4+$C168+'1. Anleitung'!$B$15-'(Energiepreise)'!$E$9,0)*AT$27/100</f>
        <v>0</v>
      </c>
      <c r="AU169" s="487" t="n">
        <f aca="false">AU$31/100*AU146+(1-AU$31/100)*AU123</f>
        <v>0</v>
      </c>
      <c r="AV169" s="487" t="n">
        <f aca="false">AV$31/100*AV146+(1-AV$31/100)*AV123</f>
        <v>0</v>
      </c>
      <c r="AW169" s="487" t="n">
        <f aca="false">AW$31/100*AW146+(1-AW$31/100)*AW123</f>
        <v>0</v>
      </c>
      <c r="AX169" s="487" t="n">
        <f aca="false">AX$31/100*AX146+(1-AX$31/100)*AX123</f>
        <v>0</v>
      </c>
      <c r="AY169" s="487" t="n">
        <f aca="false">AY$31/100*AY146+(1-AY$31/100)*AY123</f>
        <v>0</v>
      </c>
      <c r="AZ169" s="486" t="n">
        <f aca="false">VLOOKUP(AZ$7,'(Energiepreise)'!$B$10:$BB$24,4+$C168+'1. Anleitung'!$B$15-'(Energiepreise)'!$E$9,0)*AZ$27/100</f>
        <v>0</v>
      </c>
      <c r="BA169" s="486" t="n">
        <f aca="false">VLOOKUP(BA$7,'(Energiepreise)'!$B$10:$BB$24,4+$C168+'1. Anleitung'!$B$15-'(Energiepreise)'!$E$9,0)*BA$27/100</f>
        <v>0</v>
      </c>
      <c r="BB169" s="487" t="e">
        <f aca="false">BB$31/100*BB146+(1-BB$31/100)*BB123</f>
        <v>#N/A</v>
      </c>
      <c r="BC169" s="487" t="e">
        <f aca="false">BC$31/100*BC146+(1-BC$31/100)*BC123</f>
        <v>#N/A</v>
      </c>
      <c r="AMG169" s="479"/>
      <c r="AMH169" s="479"/>
      <c r="AMI169" s="479"/>
      <c r="AMJ169" s="479"/>
    </row>
    <row r="170" customFormat="false" ht="15" hidden="false" customHeight="false" outlineLevel="0" collapsed="false">
      <c r="A170" s="24"/>
      <c r="B170" s="2"/>
      <c r="C170" s="436" t="n">
        <v>9</v>
      </c>
      <c r="D170" s="482"/>
      <c r="E170" s="419"/>
      <c r="F170" s="438" t="n">
        <f aca="false">IF(F$13&lt;&gt;"",F$13,F$31/100*F147+(1-F$31/100)*F124)</f>
        <v>0</v>
      </c>
      <c r="G170" s="438" t="n">
        <f aca="false">IF(G$13&lt;&gt;"",G$13,G$31/100*G147+(1-G$31/100)*G124)</f>
        <v>0</v>
      </c>
      <c r="H170" s="438" t="n">
        <f aca="false">IF(H$13&lt;&gt;"",H$13,H$31/100*H147+(1-H$31/100)*H124)</f>
        <v>0</v>
      </c>
      <c r="I170" s="438" t="n">
        <f aca="false">IF(I$13&lt;&gt;"",I$13,I$31/100*I147+(1-I$31/100)*I124)</f>
        <v>0</v>
      </c>
      <c r="J170" s="439"/>
      <c r="K170" s="440" t="n">
        <f aca="false">SUM(F170:I170)</f>
        <v>0</v>
      </c>
      <c r="L170" s="439"/>
      <c r="M170" s="439"/>
      <c r="N170" s="483" t="n">
        <f aca="false">IF(N$13&lt;&gt;"",N$13,N$31/100*N147+(1-N$31/100)*N124)</f>
        <v>0</v>
      </c>
      <c r="O170" s="483" t="n">
        <f aca="false">IF(O$13&lt;&gt;"",O$13,O$31/100*O147+(1-O$31/100)*O124)</f>
        <v>0</v>
      </c>
      <c r="P170" s="483" t="n">
        <f aca="false">IF(P$13&lt;&gt;"",P$13,P$31/100*P147+(1-P$31/100)*P124)</f>
        <v>0</v>
      </c>
      <c r="Q170" s="483" t="n">
        <f aca="false">IF(Q$13&lt;&gt;"",Q$13,Q$31/100*Q147+(1-Q$31/100)*Q124)</f>
        <v>0</v>
      </c>
      <c r="R170" s="439"/>
      <c r="S170" s="484" t="n">
        <f aca="false">SUM(N170:Q170)</f>
        <v>0</v>
      </c>
      <c r="T170" s="439"/>
      <c r="U170" s="482"/>
      <c r="V170" s="419"/>
      <c r="W170" s="438" t="n">
        <f aca="false">IF(W$13&lt;&gt;"",W$13,W$31/100*W147+(1-W$31/100)*W124)</f>
        <v>0</v>
      </c>
      <c r="X170" s="438" t="n">
        <f aca="false">IF(X$13&lt;&gt;"",X$13,X$31/100*X147+(1-X$31/100)*X124)</f>
        <v>0</v>
      </c>
      <c r="Y170" s="438" t="n">
        <f aca="false">IF(Y$13&lt;&gt;"",Y$13,Y$31/100*Y147+(1-Y$31/100)*Y124)</f>
        <v>0</v>
      </c>
      <c r="Z170" s="438" t="n">
        <f aca="false">IF(Z$13&lt;&gt;"",Z$13,Z$31/100*Z147+(1-Z$31/100)*Z124)</f>
        <v>0</v>
      </c>
      <c r="AA170" s="439"/>
      <c r="AB170" s="440" t="n">
        <f aca="false">SUM(W170:Z170)</f>
        <v>0</v>
      </c>
      <c r="AC170" s="439"/>
      <c r="AD170" s="439"/>
      <c r="AE170" s="483" t="n">
        <f aca="false">IF(AE$13&lt;&gt;"",AE$13,AE$31/100*AE147+(1-AE$31/100)*AE124)</f>
        <v>0</v>
      </c>
      <c r="AF170" s="483" t="n">
        <f aca="false">IF(AF$13&lt;&gt;"",AF$13,AF$31/100*AF147+(1-AF$31/100)*AF124)</f>
        <v>0</v>
      </c>
      <c r="AG170" s="483" t="n">
        <f aca="false">IF(AG$13&lt;&gt;"",AG$13,AG$31/100*AG147+(1-AG$31/100)*AG124)</f>
        <v>0</v>
      </c>
      <c r="AH170" s="483" t="n">
        <f aca="false">IF(AH$13&lt;&gt;"",AH$13,AH$31/100*AH147+(1-AH$31/100)*AH124)</f>
        <v>0</v>
      </c>
      <c r="AI170" s="439"/>
      <c r="AJ170" s="484" t="n">
        <f aca="false">SUM(AE170:AH170)</f>
        <v>0</v>
      </c>
      <c r="AK170" s="439"/>
      <c r="AL170" s="485" t="n">
        <f aca="false">AL$27*'(Betriebsstoff- &amp; Anlagendaten)'!$C$85/100</f>
        <v>0</v>
      </c>
      <c r="AM170" s="486" t="n">
        <f aca="false">VLOOKUP(AM$7,'(Energiepreise)'!$B$10:$BB$24,4+$C169+'1. Anleitung'!$B$15-'(Energiepreise)'!$E$9,0)*AM$27/100</f>
        <v>0</v>
      </c>
      <c r="AN170" s="486" t="n">
        <f aca="false">VLOOKUP(AN$7,'(Energiepreise)'!$B$10:$BB$24,4+$C169+'1. Anleitung'!$B$15-'(Energiepreise)'!$E$9,0)*AN$27/100</f>
        <v>0</v>
      </c>
      <c r="AO170" s="486" t="n">
        <f aca="false">VLOOKUP(AO$7,'(Energiepreise)'!$B$10:$BB$24,4+$C169+'1. Anleitung'!$B$15-'(Energiepreise)'!$E$9,0)*AO$27/100</f>
        <v>0</v>
      </c>
      <c r="AP170" s="486" t="n">
        <f aca="false">VLOOKUP(AP$7,'(Energiepreise)'!$B$10:$BB$24,4+$C169+'1. Anleitung'!$B$15-'(Energiepreise)'!$E$9,0)*AP$27/100</f>
        <v>0</v>
      </c>
      <c r="AQ170" s="486" t="n">
        <f aca="false">VLOOKUP(AQ$7,'(Energiepreise)'!$B$10:$BB$24,4+$C169+'1. Anleitung'!$B$15-'(Energiepreise)'!$E$9,0)*AQ$27/100</f>
        <v>0</v>
      </c>
      <c r="AR170" s="486" t="n">
        <f aca="false">VLOOKUP(AR$7,'(Energiepreise)'!$B$10:$BB$24,4+$C169+'1. Anleitung'!$B$15-'(Energiepreise)'!$E$9,0)*AR$27/100</f>
        <v>0</v>
      </c>
      <c r="AS170" s="486" t="n">
        <f aca="false">VLOOKUP(AS$7,'(Energiepreise)'!$B$10:$BB$24,4+$C169+'1. Anleitung'!$B$15-'(Energiepreise)'!$E$9,0)*AS$27/100</f>
        <v>0</v>
      </c>
      <c r="AT170" s="486" t="n">
        <f aca="false">VLOOKUP(AT$7,'(Energiepreise)'!$B$10:$BB$24,4+$C169+'1. Anleitung'!$B$15-'(Energiepreise)'!$E$9,0)*AT$27/100</f>
        <v>0</v>
      </c>
      <c r="AU170" s="487" t="n">
        <f aca="false">AU$31/100*AU147+(1-AU$31/100)*AU124</f>
        <v>0</v>
      </c>
      <c r="AV170" s="487" t="n">
        <f aca="false">AV$31/100*AV147+(1-AV$31/100)*AV124</f>
        <v>0</v>
      </c>
      <c r="AW170" s="487" t="n">
        <f aca="false">AW$31/100*AW147+(1-AW$31/100)*AW124</f>
        <v>0</v>
      </c>
      <c r="AX170" s="487" t="n">
        <f aca="false">AX$31/100*AX147+(1-AX$31/100)*AX124</f>
        <v>0</v>
      </c>
      <c r="AY170" s="487" t="n">
        <f aca="false">AY$31/100*AY147+(1-AY$31/100)*AY124</f>
        <v>0</v>
      </c>
      <c r="AZ170" s="486" t="n">
        <f aca="false">VLOOKUP(AZ$7,'(Energiepreise)'!$B$10:$BB$24,4+$C169+'1. Anleitung'!$B$15-'(Energiepreise)'!$E$9,0)*AZ$27/100</f>
        <v>0</v>
      </c>
      <c r="BA170" s="486" t="n">
        <f aca="false">VLOOKUP(BA$7,'(Energiepreise)'!$B$10:$BB$24,4+$C169+'1. Anleitung'!$B$15-'(Energiepreise)'!$E$9,0)*BA$27/100</f>
        <v>0</v>
      </c>
      <c r="BB170" s="487" t="e">
        <f aca="false">BB$31/100*BB147+(1-BB$31/100)*BB124</f>
        <v>#N/A</v>
      </c>
      <c r="BC170" s="487" t="e">
        <f aca="false">BC$31/100*BC147+(1-BC$31/100)*BC124</f>
        <v>#N/A</v>
      </c>
      <c r="AMG170" s="479"/>
      <c r="AMH170" s="479"/>
      <c r="AMI170" s="479"/>
      <c r="AMJ170" s="479"/>
    </row>
    <row r="171" customFormat="false" ht="15" hidden="false" customHeight="false" outlineLevel="0" collapsed="false">
      <c r="A171" s="24"/>
      <c r="B171" s="2"/>
      <c r="C171" s="436" t="n">
        <v>10</v>
      </c>
      <c r="D171" s="482"/>
      <c r="E171" s="419"/>
      <c r="F171" s="438" t="n">
        <f aca="false">IF(F$13&lt;&gt;"",F$13,F$31/100*F148+(1-F$31/100)*F125)</f>
        <v>0</v>
      </c>
      <c r="G171" s="438" t="n">
        <f aca="false">IF(G$13&lt;&gt;"",G$13,G$31/100*G148+(1-G$31/100)*G125)</f>
        <v>0</v>
      </c>
      <c r="H171" s="438" t="n">
        <f aca="false">IF(H$13&lt;&gt;"",H$13,H$31/100*H148+(1-H$31/100)*H125)</f>
        <v>0</v>
      </c>
      <c r="I171" s="438" t="n">
        <f aca="false">IF(I$13&lt;&gt;"",I$13,I$31/100*I148+(1-I$31/100)*I125)</f>
        <v>0</v>
      </c>
      <c r="J171" s="439"/>
      <c r="K171" s="440" t="n">
        <f aca="false">SUM(F171:I171)</f>
        <v>0</v>
      </c>
      <c r="L171" s="439"/>
      <c r="M171" s="439"/>
      <c r="N171" s="483" t="n">
        <f aca="false">IF(N$13&lt;&gt;"",N$13,N$31/100*N148+(1-N$31/100)*N125)</f>
        <v>0</v>
      </c>
      <c r="O171" s="483" t="n">
        <f aca="false">IF(O$13&lt;&gt;"",O$13,O$31/100*O148+(1-O$31/100)*O125)</f>
        <v>0</v>
      </c>
      <c r="P171" s="483" t="n">
        <f aca="false">IF(P$13&lt;&gt;"",P$13,P$31/100*P148+(1-P$31/100)*P125)</f>
        <v>0</v>
      </c>
      <c r="Q171" s="483" t="n">
        <f aca="false">IF(Q$13&lt;&gt;"",Q$13,Q$31/100*Q148+(1-Q$31/100)*Q125)</f>
        <v>0</v>
      </c>
      <c r="R171" s="439"/>
      <c r="S171" s="484" t="n">
        <f aca="false">SUM(N171:Q171)</f>
        <v>0</v>
      </c>
      <c r="T171" s="439"/>
      <c r="U171" s="482"/>
      <c r="V171" s="419"/>
      <c r="W171" s="438" t="n">
        <f aca="false">IF(W$13&lt;&gt;"",W$13,W$31/100*W148+(1-W$31/100)*W125)</f>
        <v>0</v>
      </c>
      <c r="X171" s="438" t="n">
        <f aca="false">IF(X$13&lt;&gt;"",X$13,X$31/100*X148+(1-X$31/100)*X125)</f>
        <v>0</v>
      </c>
      <c r="Y171" s="438" t="n">
        <f aca="false">IF(Y$13&lt;&gt;"",Y$13,Y$31/100*Y148+(1-Y$31/100)*Y125)</f>
        <v>0</v>
      </c>
      <c r="Z171" s="438" t="n">
        <f aca="false">IF(Z$13&lt;&gt;"",Z$13,Z$31/100*Z148+(1-Z$31/100)*Z125)</f>
        <v>0</v>
      </c>
      <c r="AA171" s="439"/>
      <c r="AB171" s="440" t="n">
        <f aca="false">SUM(W171:Z171)</f>
        <v>0</v>
      </c>
      <c r="AC171" s="439"/>
      <c r="AD171" s="439"/>
      <c r="AE171" s="483" t="n">
        <f aca="false">IF(AE$13&lt;&gt;"",AE$13,AE$31/100*AE148+(1-AE$31/100)*AE125)</f>
        <v>0</v>
      </c>
      <c r="AF171" s="483" t="n">
        <f aca="false">IF(AF$13&lt;&gt;"",AF$13,AF$31/100*AF148+(1-AF$31/100)*AF125)</f>
        <v>0</v>
      </c>
      <c r="AG171" s="483" t="n">
        <f aca="false">IF(AG$13&lt;&gt;"",AG$13,AG$31/100*AG148+(1-AG$31/100)*AG125)</f>
        <v>0</v>
      </c>
      <c r="AH171" s="483" t="n">
        <f aca="false">IF(AH$13&lt;&gt;"",AH$13,AH$31/100*AH148+(1-AH$31/100)*AH125)</f>
        <v>0</v>
      </c>
      <c r="AI171" s="439"/>
      <c r="AJ171" s="484" t="n">
        <f aca="false">SUM(AE171:AH171)</f>
        <v>0</v>
      </c>
      <c r="AK171" s="439"/>
      <c r="AL171" s="485" t="n">
        <f aca="false">AL$27*'(Betriebsstoff- &amp; Anlagendaten)'!$C$85/100</f>
        <v>0</v>
      </c>
      <c r="AM171" s="486" t="n">
        <f aca="false">VLOOKUP(AM$7,'(Energiepreise)'!$B$10:$BB$24,4+$C170+'1. Anleitung'!$B$15-'(Energiepreise)'!$E$9,0)*AM$27/100</f>
        <v>0</v>
      </c>
      <c r="AN171" s="486" t="n">
        <f aca="false">VLOOKUP(AN$7,'(Energiepreise)'!$B$10:$BB$24,4+$C170+'1. Anleitung'!$B$15-'(Energiepreise)'!$E$9,0)*AN$27/100</f>
        <v>0</v>
      </c>
      <c r="AO171" s="486" t="n">
        <f aca="false">VLOOKUP(AO$7,'(Energiepreise)'!$B$10:$BB$24,4+$C170+'1. Anleitung'!$B$15-'(Energiepreise)'!$E$9,0)*AO$27/100</f>
        <v>0</v>
      </c>
      <c r="AP171" s="486" t="n">
        <f aca="false">VLOOKUP(AP$7,'(Energiepreise)'!$B$10:$BB$24,4+$C170+'1. Anleitung'!$B$15-'(Energiepreise)'!$E$9,0)*AP$27/100</f>
        <v>0</v>
      </c>
      <c r="AQ171" s="486" t="n">
        <f aca="false">VLOOKUP(AQ$7,'(Energiepreise)'!$B$10:$BB$24,4+$C170+'1. Anleitung'!$B$15-'(Energiepreise)'!$E$9,0)*AQ$27/100</f>
        <v>0</v>
      </c>
      <c r="AR171" s="486" t="n">
        <f aca="false">VLOOKUP(AR$7,'(Energiepreise)'!$B$10:$BB$24,4+$C170+'1. Anleitung'!$B$15-'(Energiepreise)'!$E$9,0)*AR$27/100</f>
        <v>0</v>
      </c>
      <c r="AS171" s="486" t="n">
        <f aca="false">VLOOKUP(AS$7,'(Energiepreise)'!$B$10:$BB$24,4+$C170+'1. Anleitung'!$B$15-'(Energiepreise)'!$E$9,0)*AS$27/100</f>
        <v>0</v>
      </c>
      <c r="AT171" s="486" t="n">
        <f aca="false">VLOOKUP(AT$7,'(Energiepreise)'!$B$10:$BB$24,4+$C170+'1. Anleitung'!$B$15-'(Energiepreise)'!$E$9,0)*AT$27/100</f>
        <v>0</v>
      </c>
      <c r="AU171" s="487" t="n">
        <f aca="false">AU$31/100*AU148+(1-AU$31/100)*AU125</f>
        <v>0</v>
      </c>
      <c r="AV171" s="487" t="n">
        <f aca="false">AV$31/100*AV148+(1-AV$31/100)*AV125</f>
        <v>0</v>
      </c>
      <c r="AW171" s="487" t="n">
        <f aca="false">AW$31/100*AW148+(1-AW$31/100)*AW125</f>
        <v>0</v>
      </c>
      <c r="AX171" s="487" t="n">
        <f aca="false">AX$31/100*AX148+(1-AX$31/100)*AX125</f>
        <v>0</v>
      </c>
      <c r="AY171" s="487" t="n">
        <f aca="false">AY$31/100*AY148+(1-AY$31/100)*AY125</f>
        <v>0</v>
      </c>
      <c r="AZ171" s="486" t="n">
        <f aca="false">VLOOKUP(AZ$7,'(Energiepreise)'!$B$10:$BB$24,4+$C170+'1. Anleitung'!$B$15-'(Energiepreise)'!$E$9,0)*AZ$27/100</f>
        <v>0</v>
      </c>
      <c r="BA171" s="486" t="n">
        <f aca="false">VLOOKUP(BA$7,'(Energiepreise)'!$B$10:$BB$24,4+$C170+'1. Anleitung'!$B$15-'(Energiepreise)'!$E$9,0)*BA$27/100</f>
        <v>0</v>
      </c>
      <c r="BB171" s="487" t="e">
        <f aca="false">BB$31/100*BB148+(1-BB$31/100)*BB125</f>
        <v>#N/A</v>
      </c>
      <c r="BC171" s="487" t="e">
        <f aca="false">BC$31/100*BC148+(1-BC$31/100)*BC125</f>
        <v>#N/A</v>
      </c>
      <c r="AMG171" s="479"/>
      <c r="AMH171" s="479"/>
      <c r="AMI171" s="479"/>
      <c r="AMJ171" s="479"/>
    </row>
    <row r="172" customFormat="false" ht="15" hidden="false" customHeight="false" outlineLevel="0" collapsed="false">
      <c r="A172" s="24"/>
      <c r="B172" s="2"/>
      <c r="C172" s="436" t="n">
        <v>11</v>
      </c>
      <c r="D172" s="482"/>
      <c r="E172" s="419"/>
      <c r="F172" s="438" t="n">
        <f aca="false">IF(F$13&lt;&gt;"",F$13,F$31/100*F149+(1-F$31/100)*F126)</f>
        <v>0</v>
      </c>
      <c r="G172" s="438" t="n">
        <f aca="false">IF(G$13&lt;&gt;"",G$13,G$31/100*G149+(1-G$31/100)*G126)</f>
        <v>0</v>
      </c>
      <c r="H172" s="438" t="n">
        <f aca="false">IF(H$13&lt;&gt;"",H$13,H$31/100*H149+(1-H$31/100)*H126)</f>
        <v>0</v>
      </c>
      <c r="I172" s="438" t="n">
        <f aca="false">IF(I$13&lt;&gt;"",I$13,I$31/100*I149+(1-I$31/100)*I126)</f>
        <v>0</v>
      </c>
      <c r="J172" s="439"/>
      <c r="K172" s="440" t="n">
        <f aca="false">SUM(F172:I172)</f>
        <v>0</v>
      </c>
      <c r="L172" s="439"/>
      <c r="M172" s="439"/>
      <c r="N172" s="483" t="n">
        <f aca="false">IF(N$13&lt;&gt;"",N$13,N$31/100*N149+(1-N$31/100)*N126)</f>
        <v>0</v>
      </c>
      <c r="O172" s="483" t="n">
        <f aca="false">IF(O$13&lt;&gt;"",O$13,O$31/100*O149+(1-O$31/100)*O126)</f>
        <v>0</v>
      </c>
      <c r="P172" s="483" t="n">
        <f aca="false">IF(P$13&lt;&gt;"",P$13,P$31/100*P149+(1-P$31/100)*P126)</f>
        <v>0</v>
      </c>
      <c r="Q172" s="483" t="n">
        <f aca="false">IF(Q$13&lt;&gt;"",Q$13,Q$31/100*Q149+(1-Q$31/100)*Q126)</f>
        <v>0</v>
      </c>
      <c r="R172" s="439"/>
      <c r="S172" s="484" t="n">
        <f aca="false">SUM(N172:Q172)</f>
        <v>0</v>
      </c>
      <c r="T172" s="439"/>
      <c r="U172" s="482"/>
      <c r="V172" s="419"/>
      <c r="W172" s="438" t="n">
        <f aca="false">IF(W$13&lt;&gt;"",W$13,W$31/100*W149+(1-W$31/100)*W126)</f>
        <v>0</v>
      </c>
      <c r="X172" s="438" t="n">
        <f aca="false">IF(X$13&lt;&gt;"",X$13,X$31/100*X149+(1-X$31/100)*X126)</f>
        <v>0</v>
      </c>
      <c r="Y172" s="438" t="n">
        <f aca="false">IF(Y$13&lt;&gt;"",Y$13,Y$31/100*Y149+(1-Y$31/100)*Y126)</f>
        <v>0</v>
      </c>
      <c r="Z172" s="438" t="n">
        <f aca="false">IF(Z$13&lt;&gt;"",Z$13,Z$31/100*Z149+(1-Z$31/100)*Z126)</f>
        <v>0</v>
      </c>
      <c r="AA172" s="439"/>
      <c r="AB172" s="440" t="n">
        <f aca="false">SUM(W172:Z172)</f>
        <v>0</v>
      </c>
      <c r="AC172" s="439"/>
      <c r="AD172" s="439"/>
      <c r="AE172" s="483" t="n">
        <f aca="false">IF(AE$13&lt;&gt;"",AE$13,AE$31/100*AE149+(1-AE$31/100)*AE126)</f>
        <v>0</v>
      </c>
      <c r="AF172" s="483" t="n">
        <f aca="false">IF(AF$13&lt;&gt;"",AF$13,AF$31/100*AF149+(1-AF$31/100)*AF126)</f>
        <v>0</v>
      </c>
      <c r="AG172" s="483" t="n">
        <f aca="false">IF(AG$13&lt;&gt;"",AG$13,AG$31/100*AG149+(1-AG$31/100)*AG126)</f>
        <v>0</v>
      </c>
      <c r="AH172" s="483" t="n">
        <f aca="false">IF(AH$13&lt;&gt;"",AH$13,AH$31/100*AH149+(1-AH$31/100)*AH126)</f>
        <v>0</v>
      </c>
      <c r="AI172" s="439"/>
      <c r="AJ172" s="484" t="n">
        <f aca="false">SUM(AE172:AH172)</f>
        <v>0</v>
      </c>
      <c r="AK172" s="439"/>
      <c r="AL172" s="485" t="n">
        <f aca="false">AL$27*'(Betriebsstoff- &amp; Anlagendaten)'!$C$85/100</f>
        <v>0</v>
      </c>
      <c r="AM172" s="486" t="n">
        <f aca="false">VLOOKUP(AM$7,'(Energiepreise)'!$B$10:$BB$24,4+$C171+'1. Anleitung'!$B$15-'(Energiepreise)'!$E$9,0)*AM$27/100</f>
        <v>0</v>
      </c>
      <c r="AN172" s="486" t="n">
        <f aca="false">VLOOKUP(AN$7,'(Energiepreise)'!$B$10:$BB$24,4+$C171+'1. Anleitung'!$B$15-'(Energiepreise)'!$E$9,0)*AN$27/100</f>
        <v>0</v>
      </c>
      <c r="AO172" s="486" t="n">
        <f aca="false">VLOOKUP(AO$7,'(Energiepreise)'!$B$10:$BB$24,4+$C171+'1. Anleitung'!$B$15-'(Energiepreise)'!$E$9,0)*AO$27/100</f>
        <v>0</v>
      </c>
      <c r="AP172" s="486" t="n">
        <f aca="false">VLOOKUP(AP$7,'(Energiepreise)'!$B$10:$BB$24,4+$C171+'1. Anleitung'!$B$15-'(Energiepreise)'!$E$9,0)*AP$27/100</f>
        <v>0</v>
      </c>
      <c r="AQ172" s="486" t="n">
        <f aca="false">VLOOKUP(AQ$7,'(Energiepreise)'!$B$10:$BB$24,4+$C171+'1. Anleitung'!$B$15-'(Energiepreise)'!$E$9,0)*AQ$27/100</f>
        <v>0</v>
      </c>
      <c r="AR172" s="486" t="n">
        <f aca="false">VLOOKUP(AR$7,'(Energiepreise)'!$B$10:$BB$24,4+$C171+'1. Anleitung'!$B$15-'(Energiepreise)'!$E$9,0)*AR$27/100</f>
        <v>0</v>
      </c>
      <c r="AS172" s="486" t="n">
        <f aca="false">VLOOKUP(AS$7,'(Energiepreise)'!$B$10:$BB$24,4+$C171+'1. Anleitung'!$B$15-'(Energiepreise)'!$E$9,0)*AS$27/100</f>
        <v>0</v>
      </c>
      <c r="AT172" s="486" t="n">
        <f aca="false">VLOOKUP(AT$7,'(Energiepreise)'!$B$10:$BB$24,4+$C171+'1. Anleitung'!$B$15-'(Energiepreise)'!$E$9,0)*AT$27/100</f>
        <v>0</v>
      </c>
      <c r="AU172" s="487" t="n">
        <f aca="false">AU$31/100*AU149+(1-AU$31/100)*AU126</f>
        <v>0</v>
      </c>
      <c r="AV172" s="487" t="n">
        <f aca="false">AV$31/100*AV149+(1-AV$31/100)*AV126</f>
        <v>0</v>
      </c>
      <c r="AW172" s="487" t="n">
        <f aca="false">AW$31/100*AW149+(1-AW$31/100)*AW126</f>
        <v>0</v>
      </c>
      <c r="AX172" s="487" t="n">
        <f aca="false">AX$31/100*AX149+(1-AX$31/100)*AX126</f>
        <v>0</v>
      </c>
      <c r="AY172" s="487" t="n">
        <f aca="false">AY$31/100*AY149+(1-AY$31/100)*AY126</f>
        <v>0</v>
      </c>
      <c r="AZ172" s="486" t="n">
        <f aca="false">VLOOKUP(AZ$7,'(Energiepreise)'!$B$10:$BB$24,4+$C171+'1. Anleitung'!$B$15-'(Energiepreise)'!$E$9,0)*AZ$27/100</f>
        <v>0</v>
      </c>
      <c r="BA172" s="486" t="n">
        <f aca="false">VLOOKUP(BA$7,'(Energiepreise)'!$B$10:$BB$24,4+$C171+'1. Anleitung'!$B$15-'(Energiepreise)'!$E$9,0)*BA$27/100</f>
        <v>0</v>
      </c>
      <c r="BB172" s="487" t="e">
        <f aca="false">BB$31/100*BB149+(1-BB$31/100)*BB126</f>
        <v>#N/A</v>
      </c>
      <c r="BC172" s="487" t="e">
        <f aca="false">BC$31/100*BC149+(1-BC$31/100)*BC126</f>
        <v>#N/A</v>
      </c>
      <c r="AMG172" s="479"/>
      <c r="AMH172" s="479"/>
      <c r="AMI172" s="479"/>
      <c r="AMJ172" s="479"/>
    </row>
    <row r="173" customFormat="false" ht="15" hidden="false" customHeight="false" outlineLevel="0" collapsed="false">
      <c r="A173" s="24"/>
      <c r="B173" s="2"/>
      <c r="C173" s="436" t="n">
        <v>12</v>
      </c>
      <c r="D173" s="482"/>
      <c r="E173" s="419"/>
      <c r="F173" s="438" t="n">
        <f aca="false">IF(F$13&lt;&gt;"",F$13,F$31/100*F150+(1-F$31/100)*F127)</f>
        <v>0</v>
      </c>
      <c r="G173" s="438" t="n">
        <f aca="false">IF(G$13&lt;&gt;"",G$13,G$31/100*G150+(1-G$31/100)*G127)</f>
        <v>0</v>
      </c>
      <c r="H173" s="438" t="n">
        <f aca="false">IF(H$13&lt;&gt;"",H$13,H$31/100*H150+(1-H$31/100)*H127)</f>
        <v>0</v>
      </c>
      <c r="I173" s="438" t="n">
        <f aca="false">IF(I$13&lt;&gt;"",I$13,I$31/100*I150+(1-I$31/100)*I127)</f>
        <v>0</v>
      </c>
      <c r="J173" s="439"/>
      <c r="K173" s="440" t="n">
        <f aca="false">SUM(F173:I173)</f>
        <v>0</v>
      </c>
      <c r="L173" s="439"/>
      <c r="M173" s="439"/>
      <c r="N173" s="483" t="n">
        <f aca="false">IF(N$13&lt;&gt;"",N$13,N$31/100*N150+(1-N$31/100)*N127)</f>
        <v>0</v>
      </c>
      <c r="O173" s="483" t="n">
        <f aca="false">IF(O$13&lt;&gt;"",O$13,O$31/100*O150+(1-O$31/100)*O127)</f>
        <v>0</v>
      </c>
      <c r="P173" s="483" t="n">
        <f aca="false">IF(P$13&lt;&gt;"",P$13,P$31/100*P150+(1-P$31/100)*P127)</f>
        <v>0</v>
      </c>
      <c r="Q173" s="483" t="n">
        <f aca="false">IF(Q$13&lt;&gt;"",Q$13,Q$31/100*Q150+(1-Q$31/100)*Q127)</f>
        <v>0</v>
      </c>
      <c r="R173" s="439"/>
      <c r="S173" s="484" t="n">
        <f aca="false">SUM(N173:Q173)</f>
        <v>0</v>
      </c>
      <c r="T173" s="439"/>
      <c r="U173" s="482"/>
      <c r="V173" s="419"/>
      <c r="W173" s="438" t="n">
        <f aca="false">IF(W$13&lt;&gt;"",W$13,W$31/100*W150+(1-W$31/100)*W127)</f>
        <v>0</v>
      </c>
      <c r="X173" s="438" t="n">
        <f aca="false">IF(X$13&lt;&gt;"",X$13,X$31/100*X150+(1-X$31/100)*X127)</f>
        <v>0</v>
      </c>
      <c r="Y173" s="438" t="n">
        <f aca="false">IF(Y$13&lt;&gt;"",Y$13,Y$31/100*Y150+(1-Y$31/100)*Y127)</f>
        <v>0</v>
      </c>
      <c r="Z173" s="438" t="n">
        <f aca="false">IF(Z$13&lt;&gt;"",Z$13,Z$31/100*Z150+(1-Z$31/100)*Z127)</f>
        <v>0</v>
      </c>
      <c r="AA173" s="439"/>
      <c r="AB173" s="440" t="n">
        <f aca="false">SUM(W173:Z173)</f>
        <v>0</v>
      </c>
      <c r="AC173" s="439"/>
      <c r="AD173" s="439"/>
      <c r="AE173" s="483" t="n">
        <f aca="false">IF(AE$13&lt;&gt;"",AE$13,AE$31/100*AE150+(1-AE$31/100)*AE127)</f>
        <v>0</v>
      </c>
      <c r="AF173" s="483" t="n">
        <f aca="false">IF(AF$13&lt;&gt;"",AF$13,AF$31/100*AF150+(1-AF$31/100)*AF127)</f>
        <v>0</v>
      </c>
      <c r="AG173" s="483" t="n">
        <f aca="false">IF(AG$13&lt;&gt;"",AG$13,AG$31/100*AG150+(1-AG$31/100)*AG127)</f>
        <v>0</v>
      </c>
      <c r="AH173" s="483" t="n">
        <f aca="false">IF(AH$13&lt;&gt;"",AH$13,AH$31/100*AH150+(1-AH$31/100)*AH127)</f>
        <v>0</v>
      </c>
      <c r="AI173" s="439"/>
      <c r="AJ173" s="484" t="n">
        <f aca="false">SUM(AE173:AH173)</f>
        <v>0</v>
      </c>
      <c r="AK173" s="439"/>
      <c r="AL173" s="485" t="n">
        <f aca="false">AL$27*'(Betriebsstoff- &amp; Anlagendaten)'!$C$85/100</f>
        <v>0</v>
      </c>
      <c r="AM173" s="486" t="n">
        <f aca="false">VLOOKUP(AM$7,'(Energiepreise)'!$B$10:$BB$24,4+$C172+'1. Anleitung'!$B$15-'(Energiepreise)'!$E$9,0)*AM$27/100</f>
        <v>0</v>
      </c>
      <c r="AN173" s="486" t="n">
        <f aca="false">VLOOKUP(AN$7,'(Energiepreise)'!$B$10:$BB$24,4+$C172+'1. Anleitung'!$B$15-'(Energiepreise)'!$E$9,0)*AN$27/100</f>
        <v>0</v>
      </c>
      <c r="AO173" s="486" t="n">
        <f aca="false">VLOOKUP(AO$7,'(Energiepreise)'!$B$10:$BB$24,4+$C172+'1. Anleitung'!$B$15-'(Energiepreise)'!$E$9,0)*AO$27/100</f>
        <v>0</v>
      </c>
      <c r="AP173" s="486" t="n">
        <f aca="false">VLOOKUP(AP$7,'(Energiepreise)'!$B$10:$BB$24,4+$C172+'1. Anleitung'!$B$15-'(Energiepreise)'!$E$9,0)*AP$27/100</f>
        <v>0</v>
      </c>
      <c r="AQ173" s="486" t="n">
        <f aca="false">VLOOKUP(AQ$7,'(Energiepreise)'!$B$10:$BB$24,4+$C172+'1. Anleitung'!$B$15-'(Energiepreise)'!$E$9,0)*AQ$27/100</f>
        <v>0</v>
      </c>
      <c r="AR173" s="486" t="n">
        <f aca="false">VLOOKUP(AR$7,'(Energiepreise)'!$B$10:$BB$24,4+$C172+'1. Anleitung'!$B$15-'(Energiepreise)'!$E$9,0)*AR$27/100</f>
        <v>0</v>
      </c>
      <c r="AS173" s="486" t="n">
        <f aca="false">VLOOKUP(AS$7,'(Energiepreise)'!$B$10:$BB$24,4+$C172+'1. Anleitung'!$B$15-'(Energiepreise)'!$E$9,0)*AS$27/100</f>
        <v>0</v>
      </c>
      <c r="AT173" s="486" t="n">
        <f aca="false">VLOOKUP(AT$7,'(Energiepreise)'!$B$10:$BB$24,4+$C172+'1. Anleitung'!$B$15-'(Energiepreise)'!$E$9,0)*AT$27/100</f>
        <v>0</v>
      </c>
      <c r="AU173" s="487" t="n">
        <f aca="false">AU$31/100*AU150+(1-AU$31/100)*AU127</f>
        <v>0</v>
      </c>
      <c r="AV173" s="487" t="n">
        <f aca="false">AV$31/100*AV150+(1-AV$31/100)*AV127</f>
        <v>0</v>
      </c>
      <c r="AW173" s="487" t="n">
        <f aca="false">AW$31/100*AW150+(1-AW$31/100)*AW127</f>
        <v>0</v>
      </c>
      <c r="AX173" s="487" t="n">
        <f aca="false">AX$31/100*AX150+(1-AX$31/100)*AX127</f>
        <v>0</v>
      </c>
      <c r="AY173" s="487" t="n">
        <f aca="false">AY$31/100*AY150+(1-AY$31/100)*AY127</f>
        <v>0</v>
      </c>
      <c r="AZ173" s="486" t="n">
        <f aca="false">VLOOKUP(AZ$7,'(Energiepreise)'!$B$10:$BB$24,4+$C172+'1. Anleitung'!$B$15-'(Energiepreise)'!$E$9,0)*AZ$27/100</f>
        <v>0</v>
      </c>
      <c r="BA173" s="486" t="n">
        <f aca="false">VLOOKUP(BA$7,'(Energiepreise)'!$B$10:$BB$24,4+$C172+'1. Anleitung'!$B$15-'(Energiepreise)'!$E$9,0)*BA$27/100</f>
        <v>0</v>
      </c>
      <c r="BB173" s="487" t="e">
        <f aca="false">BB$31/100*BB150+(1-BB$31/100)*BB127</f>
        <v>#N/A</v>
      </c>
      <c r="BC173" s="487" t="e">
        <f aca="false">BC$31/100*BC150+(1-BC$31/100)*BC127</f>
        <v>#N/A</v>
      </c>
      <c r="AMG173" s="479"/>
      <c r="AMH173" s="479"/>
      <c r="AMI173" s="479"/>
      <c r="AMJ173" s="479"/>
    </row>
    <row r="174" customFormat="false" ht="15" hidden="false" customHeight="false" outlineLevel="0" collapsed="false">
      <c r="A174" s="24"/>
      <c r="B174" s="2"/>
      <c r="C174" s="436" t="n">
        <v>13</v>
      </c>
      <c r="D174" s="482"/>
      <c r="E174" s="419"/>
      <c r="F174" s="438" t="n">
        <f aca="false">IF(F$13&lt;&gt;"",F$13,F$31/100*F151+(1-F$31/100)*F128)</f>
        <v>0</v>
      </c>
      <c r="G174" s="438" t="n">
        <f aca="false">IF(G$13&lt;&gt;"",G$13,G$31/100*G151+(1-G$31/100)*G128)</f>
        <v>0</v>
      </c>
      <c r="H174" s="438" t="n">
        <f aca="false">IF(H$13&lt;&gt;"",H$13,H$31/100*H151+(1-H$31/100)*H128)</f>
        <v>0</v>
      </c>
      <c r="I174" s="438" t="n">
        <f aca="false">IF(I$13&lt;&gt;"",I$13,I$31/100*I151+(1-I$31/100)*I128)</f>
        <v>0</v>
      </c>
      <c r="J174" s="439"/>
      <c r="K174" s="440" t="n">
        <f aca="false">SUM(F174:I174)</f>
        <v>0</v>
      </c>
      <c r="L174" s="439"/>
      <c r="M174" s="439"/>
      <c r="N174" s="483" t="n">
        <f aca="false">IF(N$13&lt;&gt;"",N$13,N$31/100*N151+(1-N$31/100)*N128)</f>
        <v>0</v>
      </c>
      <c r="O174" s="483" t="n">
        <f aca="false">IF(O$13&lt;&gt;"",O$13,O$31/100*O151+(1-O$31/100)*O128)</f>
        <v>0</v>
      </c>
      <c r="P174" s="483" t="n">
        <f aca="false">IF(P$13&lt;&gt;"",P$13,P$31/100*P151+(1-P$31/100)*P128)</f>
        <v>0</v>
      </c>
      <c r="Q174" s="483" t="n">
        <f aca="false">IF(Q$13&lt;&gt;"",Q$13,Q$31/100*Q151+(1-Q$31/100)*Q128)</f>
        <v>0</v>
      </c>
      <c r="R174" s="439"/>
      <c r="S174" s="484" t="n">
        <f aca="false">SUM(N174:Q174)</f>
        <v>0</v>
      </c>
      <c r="T174" s="439"/>
      <c r="U174" s="482"/>
      <c r="V174" s="419"/>
      <c r="W174" s="438" t="n">
        <f aca="false">IF(W$13&lt;&gt;"",W$13,W$31/100*W151+(1-W$31/100)*W128)</f>
        <v>0</v>
      </c>
      <c r="X174" s="438" t="n">
        <f aca="false">IF(X$13&lt;&gt;"",X$13,X$31/100*X151+(1-X$31/100)*X128)</f>
        <v>0</v>
      </c>
      <c r="Y174" s="438" t="n">
        <f aca="false">IF(Y$13&lt;&gt;"",Y$13,Y$31/100*Y151+(1-Y$31/100)*Y128)</f>
        <v>0</v>
      </c>
      <c r="Z174" s="438" t="n">
        <f aca="false">IF(Z$13&lt;&gt;"",Z$13,Z$31/100*Z151+(1-Z$31/100)*Z128)</f>
        <v>0</v>
      </c>
      <c r="AA174" s="439"/>
      <c r="AB174" s="440" t="n">
        <f aca="false">SUM(W174:Z174)</f>
        <v>0</v>
      </c>
      <c r="AC174" s="439"/>
      <c r="AD174" s="439"/>
      <c r="AE174" s="483" t="n">
        <f aca="false">IF(AE$13&lt;&gt;"",AE$13,AE$31/100*AE151+(1-AE$31/100)*AE128)</f>
        <v>0</v>
      </c>
      <c r="AF174" s="483" t="n">
        <f aca="false">IF(AF$13&lt;&gt;"",AF$13,AF$31/100*AF151+(1-AF$31/100)*AF128)</f>
        <v>0</v>
      </c>
      <c r="AG174" s="483" t="n">
        <f aca="false">IF(AG$13&lt;&gt;"",AG$13,AG$31/100*AG151+(1-AG$31/100)*AG128)</f>
        <v>0</v>
      </c>
      <c r="AH174" s="483" t="n">
        <f aca="false">IF(AH$13&lt;&gt;"",AH$13,AH$31/100*AH151+(1-AH$31/100)*AH128)</f>
        <v>0</v>
      </c>
      <c r="AI174" s="439"/>
      <c r="AJ174" s="484" t="n">
        <f aca="false">SUM(AE174:AH174)</f>
        <v>0</v>
      </c>
      <c r="AK174" s="439"/>
      <c r="AL174" s="485" t="n">
        <f aca="false">AL$27*'(Betriebsstoff- &amp; Anlagendaten)'!$C$85/100</f>
        <v>0</v>
      </c>
      <c r="AM174" s="486" t="n">
        <f aca="false">VLOOKUP(AM$7,'(Energiepreise)'!$B$10:$BB$24,4+$C173+'1. Anleitung'!$B$15-'(Energiepreise)'!$E$9,0)*AM$27/100</f>
        <v>0</v>
      </c>
      <c r="AN174" s="486" t="n">
        <f aca="false">VLOOKUP(AN$7,'(Energiepreise)'!$B$10:$BB$24,4+$C173+'1. Anleitung'!$B$15-'(Energiepreise)'!$E$9,0)*AN$27/100</f>
        <v>0</v>
      </c>
      <c r="AO174" s="486" t="n">
        <f aca="false">VLOOKUP(AO$7,'(Energiepreise)'!$B$10:$BB$24,4+$C173+'1. Anleitung'!$B$15-'(Energiepreise)'!$E$9,0)*AO$27/100</f>
        <v>0</v>
      </c>
      <c r="AP174" s="486" t="n">
        <f aca="false">VLOOKUP(AP$7,'(Energiepreise)'!$B$10:$BB$24,4+$C173+'1. Anleitung'!$B$15-'(Energiepreise)'!$E$9,0)*AP$27/100</f>
        <v>0</v>
      </c>
      <c r="AQ174" s="486" t="n">
        <f aca="false">VLOOKUP(AQ$7,'(Energiepreise)'!$B$10:$BB$24,4+$C173+'1. Anleitung'!$B$15-'(Energiepreise)'!$E$9,0)*AQ$27/100</f>
        <v>0</v>
      </c>
      <c r="AR174" s="486" t="n">
        <f aca="false">VLOOKUP(AR$7,'(Energiepreise)'!$B$10:$BB$24,4+$C173+'1. Anleitung'!$B$15-'(Energiepreise)'!$E$9,0)*AR$27/100</f>
        <v>0</v>
      </c>
      <c r="AS174" s="486" t="n">
        <f aca="false">VLOOKUP(AS$7,'(Energiepreise)'!$B$10:$BB$24,4+$C173+'1. Anleitung'!$B$15-'(Energiepreise)'!$E$9,0)*AS$27/100</f>
        <v>0</v>
      </c>
      <c r="AT174" s="486" t="n">
        <f aca="false">VLOOKUP(AT$7,'(Energiepreise)'!$B$10:$BB$24,4+$C173+'1. Anleitung'!$B$15-'(Energiepreise)'!$E$9,0)*AT$27/100</f>
        <v>0</v>
      </c>
      <c r="AU174" s="487" t="n">
        <f aca="false">AU$31/100*AU151+(1-AU$31/100)*AU128</f>
        <v>0</v>
      </c>
      <c r="AV174" s="487" t="n">
        <f aca="false">AV$31/100*AV151+(1-AV$31/100)*AV128</f>
        <v>0</v>
      </c>
      <c r="AW174" s="487" t="n">
        <f aca="false">AW$31/100*AW151+(1-AW$31/100)*AW128</f>
        <v>0</v>
      </c>
      <c r="AX174" s="487" t="n">
        <f aca="false">AX$31/100*AX151+(1-AX$31/100)*AX128</f>
        <v>0</v>
      </c>
      <c r="AY174" s="487" t="n">
        <f aca="false">AY$31/100*AY151+(1-AY$31/100)*AY128</f>
        <v>0</v>
      </c>
      <c r="AZ174" s="486" t="n">
        <f aca="false">VLOOKUP(AZ$7,'(Energiepreise)'!$B$10:$BB$24,4+$C173+'1. Anleitung'!$B$15-'(Energiepreise)'!$E$9,0)*AZ$27/100</f>
        <v>0</v>
      </c>
      <c r="BA174" s="486" t="n">
        <f aca="false">VLOOKUP(BA$7,'(Energiepreise)'!$B$10:$BB$24,4+$C173+'1. Anleitung'!$B$15-'(Energiepreise)'!$E$9,0)*BA$27/100</f>
        <v>0</v>
      </c>
      <c r="BB174" s="487" t="e">
        <f aca="false">BB$31/100*BB151+(1-BB$31/100)*BB128</f>
        <v>#N/A</v>
      </c>
      <c r="BC174" s="487" t="e">
        <f aca="false">BC$31/100*BC151+(1-BC$31/100)*BC128</f>
        <v>#N/A</v>
      </c>
      <c r="AMG174" s="479"/>
      <c r="AMH174" s="479"/>
      <c r="AMI174" s="479"/>
      <c r="AMJ174" s="479"/>
    </row>
    <row r="175" customFormat="false" ht="15" hidden="false" customHeight="false" outlineLevel="0" collapsed="false">
      <c r="A175" s="24"/>
      <c r="B175" s="2"/>
      <c r="C175" s="436" t="n">
        <v>14</v>
      </c>
      <c r="D175" s="482"/>
      <c r="E175" s="419"/>
      <c r="F175" s="438" t="n">
        <f aca="false">IF(F$13&lt;&gt;"",F$13,F$31/100*F152+(1-F$31/100)*F129)</f>
        <v>0</v>
      </c>
      <c r="G175" s="438" t="n">
        <f aca="false">IF(G$13&lt;&gt;"",G$13,G$31/100*G152+(1-G$31/100)*G129)</f>
        <v>0</v>
      </c>
      <c r="H175" s="438" t="n">
        <f aca="false">IF(H$13&lt;&gt;"",H$13,H$31/100*H152+(1-H$31/100)*H129)</f>
        <v>0</v>
      </c>
      <c r="I175" s="438" t="n">
        <f aca="false">IF(I$13&lt;&gt;"",I$13,I$31/100*I152+(1-I$31/100)*I129)</f>
        <v>0</v>
      </c>
      <c r="J175" s="439"/>
      <c r="K175" s="440" t="n">
        <f aca="false">SUM(F175:I175)</f>
        <v>0</v>
      </c>
      <c r="L175" s="439"/>
      <c r="M175" s="439"/>
      <c r="N175" s="483" t="n">
        <f aca="false">IF(N$13&lt;&gt;"",N$13,N$31/100*N152+(1-N$31/100)*N129)</f>
        <v>0</v>
      </c>
      <c r="O175" s="483" t="n">
        <f aca="false">IF(O$13&lt;&gt;"",O$13,O$31/100*O152+(1-O$31/100)*O129)</f>
        <v>0</v>
      </c>
      <c r="P175" s="483" t="n">
        <f aca="false">IF(P$13&lt;&gt;"",P$13,P$31/100*P152+(1-P$31/100)*P129)</f>
        <v>0</v>
      </c>
      <c r="Q175" s="483" t="n">
        <f aca="false">IF(Q$13&lt;&gt;"",Q$13,Q$31/100*Q152+(1-Q$31/100)*Q129)</f>
        <v>0</v>
      </c>
      <c r="R175" s="439"/>
      <c r="S175" s="484" t="n">
        <f aca="false">SUM(N175:Q175)</f>
        <v>0</v>
      </c>
      <c r="T175" s="439"/>
      <c r="U175" s="482"/>
      <c r="V175" s="419"/>
      <c r="W175" s="438" t="n">
        <f aca="false">IF(W$13&lt;&gt;"",W$13,W$31/100*W152+(1-W$31/100)*W129)</f>
        <v>0</v>
      </c>
      <c r="X175" s="438" t="n">
        <f aca="false">IF(X$13&lt;&gt;"",X$13,X$31/100*X152+(1-X$31/100)*X129)</f>
        <v>0</v>
      </c>
      <c r="Y175" s="438" t="n">
        <f aca="false">IF(Y$13&lt;&gt;"",Y$13,Y$31/100*Y152+(1-Y$31/100)*Y129)</f>
        <v>0</v>
      </c>
      <c r="Z175" s="438" t="n">
        <f aca="false">IF(Z$13&lt;&gt;"",Z$13,Z$31/100*Z152+(1-Z$31/100)*Z129)</f>
        <v>0</v>
      </c>
      <c r="AA175" s="439"/>
      <c r="AB175" s="440" t="n">
        <f aca="false">SUM(W175:Z175)</f>
        <v>0</v>
      </c>
      <c r="AC175" s="439"/>
      <c r="AD175" s="439"/>
      <c r="AE175" s="483" t="n">
        <f aca="false">IF(AE$13&lt;&gt;"",AE$13,AE$31/100*AE152+(1-AE$31/100)*AE129)</f>
        <v>0</v>
      </c>
      <c r="AF175" s="483" t="n">
        <f aca="false">IF(AF$13&lt;&gt;"",AF$13,AF$31/100*AF152+(1-AF$31/100)*AF129)</f>
        <v>0</v>
      </c>
      <c r="AG175" s="483" t="n">
        <f aca="false">IF(AG$13&lt;&gt;"",AG$13,AG$31/100*AG152+(1-AG$31/100)*AG129)</f>
        <v>0</v>
      </c>
      <c r="AH175" s="483" t="n">
        <f aca="false">IF(AH$13&lt;&gt;"",AH$13,AH$31/100*AH152+(1-AH$31/100)*AH129)</f>
        <v>0</v>
      </c>
      <c r="AI175" s="439"/>
      <c r="AJ175" s="484" t="n">
        <f aca="false">SUM(AE175:AH175)</f>
        <v>0</v>
      </c>
      <c r="AK175" s="439"/>
      <c r="AL175" s="485" t="n">
        <f aca="false">AL$27*'(Betriebsstoff- &amp; Anlagendaten)'!$C$85/100</f>
        <v>0</v>
      </c>
      <c r="AM175" s="486" t="n">
        <f aca="false">VLOOKUP(AM$7,'(Energiepreise)'!$B$10:$BB$24,4+$C174+'1. Anleitung'!$B$15-'(Energiepreise)'!$E$9,0)*AM$27/100</f>
        <v>0</v>
      </c>
      <c r="AN175" s="486" t="n">
        <f aca="false">VLOOKUP(AN$7,'(Energiepreise)'!$B$10:$BB$24,4+$C174+'1. Anleitung'!$B$15-'(Energiepreise)'!$E$9,0)*AN$27/100</f>
        <v>0</v>
      </c>
      <c r="AO175" s="486" t="n">
        <f aca="false">VLOOKUP(AO$7,'(Energiepreise)'!$B$10:$BB$24,4+$C174+'1. Anleitung'!$B$15-'(Energiepreise)'!$E$9,0)*AO$27/100</f>
        <v>0</v>
      </c>
      <c r="AP175" s="486" t="n">
        <f aca="false">VLOOKUP(AP$7,'(Energiepreise)'!$B$10:$BB$24,4+$C174+'1. Anleitung'!$B$15-'(Energiepreise)'!$E$9,0)*AP$27/100</f>
        <v>0</v>
      </c>
      <c r="AQ175" s="486" t="n">
        <f aca="false">VLOOKUP(AQ$7,'(Energiepreise)'!$B$10:$BB$24,4+$C174+'1. Anleitung'!$B$15-'(Energiepreise)'!$E$9,0)*AQ$27/100</f>
        <v>0</v>
      </c>
      <c r="AR175" s="486" t="n">
        <f aca="false">VLOOKUP(AR$7,'(Energiepreise)'!$B$10:$BB$24,4+$C174+'1. Anleitung'!$B$15-'(Energiepreise)'!$E$9,0)*AR$27/100</f>
        <v>0</v>
      </c>
      <c r="AS175" s="486" t="n">
        <f aca="false">VLOOKUP(AS$7,'(Energiepreise)'!$B$10:$BB$24,4+$C174+'1. Anleitung'!$B$15-'(Energiepreise)'!$E$9,0)*AS$27/100</f>
        <v>0</v>
      </c>
      <c r="AT175" s="486" t="n">
        <f aca="false">VLOOKUP(AT$7,'(Energiepreise)'!$B$10:$BB$24,4+$C174+'1. Anleitung'!$B$15-'(Energiepreise)'!$E$9,0)*AT$27/100</f>
        <v>0</v>
      </c>
      <c r="AU175" s="487" t="n">
        <f aca="false">AU$31/100*AU152+(1-AU$31/100)*AU129</f>
        <v>0</v>
      </c>
      <c r="AV175" s="487" t="n">
        <f aca="false">AV$31/100*AV152+(1-AV$31/100)*AV129</f>
        <v>0</v>
      </c>
      <c r="AW175" s="487" t="n">
        <f aca="false">AW$31/100*AW152+(1-AW$31/100)*AW129</f>
        <v>0</v>
      </c>
      <c r="AX175" s="487" t="n">
        <f aca="false">AX$31/100*AX152+(1-AX$31/100)*AX129</f>
        <v>0</v>
      </c>
      <c r="AY175" s="487" t="n">
        <f aca="false">AY$31/100*AY152+(1-AY$31/100)*AY129</f>
        <v>0</v>
      </c>
      <c r="AZ175" s="486" t="n">
        <f aca="false">VLOOKUP(AZ$7,'(Energiepreise)'!$B$10:$BB$24,4+$C174+'1. Anleitung'!$B$15-'(Energiepreise)'!$E$9,0)*AZ$27/100</f>
        <v>0</v>
      </c>
      <c r="BA175" s="486" t="n">
        <f aca="false">VLOOKUP(BA$7,'(Energiepreise)'!$B$10:$BB$24,4+$C174+'1. Anleitung'!$B$15-'(Energiepreise)'!$E$9,0)*BA$27/100</f>
        <v>0</v>
      </c>
      <c r="BB175" s="487" t="e">
        <f aca="false">BB$31/100*BB152+(1-BB$31/100)*BB129</f>
        <v>#N/A</v>
      </c>
      <c r="BC175" s="487" t="e">
        <f aca="false">BC$31/100*BC152+(1-BC$31/100)*BC129</f>
        <v>#N/A</v>
      </c>
      <c r="AMG175" s="479"/>
      <c r="AMH175" s="479"/>
      <c r="AMI175" s="479"/>
      <c r="AMJ175" s="479"/>
    </row>
    <row r="176" customFormat="false" ht="15" hidden="false" customHeight="false" outlineLevel="0" collapsed="false">
      <c r="A176" s="24"/>
      <c r="B176" s="2"/>
      <c r="C176" s="436" t="n">
        <v>15</v>
      </c>
      <c r="D176" s="482"/>
      <c r="E176" s="419"/>
      <c r="F176" s="438" t="n">
        <f aca="false">IF(F$13&lt;&gt;"",F$13,F$31/100*F153+(1-F$31/100)*F130)</f>
        <v>0</v>
      </c>
      <c r="G176" s="438" t="n">
        <f aca="false">IF(G$13&lt;&gt;"",G$13,G$31/100*G153+(1-G$31/100)*G130)</f>
        <v>0</v>
      </c>
      <c r="H176" s="438" t="n">
        <f aca="false">IF(H$13&lt;&gt;"",H$13,H$31/100*H153+(1-H$31/100)*H130)</f>
        <v>0</v>
      </c>
      <c r="I176" s="438" t="n">
        <f aca="false">IF(I$13&lt;&gt;"",I$13,I$31/100*I153+(1-I$31/100)*I130)</f>
        <v>0</v>
      </c>
      <c r="J176" s="439"/>
      <c r="K176" s="440" t="n">
        <f aca="false">SUM(F176:I176)</f>
        <v>0</v>
      </c>
      <c r="L176" s="439"/>
      <c r="M176" s="439"/>
      <c r="N176" s="483" t="n">
        <f aca="false">IF(N$13&lt;&gt;"",N$13,N$31/100*N153+(1-N$31/100)*N130)</f>
        <v>0</v>
      </c>
      <c r="O176" s="483" t="n">
        <f aca="false">IF(O$13&lt;&gt;"",O$13,O$31/100*O153+(1-O$31/100)*O130)</f>
        <v>0</v>
      </c>
      <c r="P176" s="483" t="n">
        <f aca="false">IF(P$13&lt;&gt;"",P$13,P$31/100*P153+(1-P$31/100)*P130)</f>
        <v>0</v>
      </c>
      <c r="Q176" s="483" t="n">
        <f aca="false">IF(Q$13&lt;&gt;"",Q$13,Q$31/100*Q153+(1-Q$31/100)*Q130)</f>
        <v>0</v>
      </c>
      <c r="R176" s="439"/>
      <c r="S176" s="484" t="n">
        <f aca="false">SUM(N176:Q176)</f>
        <v>0</v>
      </c>
      <c r="T176" s="439"/>
      <c r="U176" s="482"/>
      <c r="V176" s="419"/>
      <c r="W176" s="438" t="n">
        <f aca="false">IF(W$13&lt;&gt;"",W$13,W$31/100*W153+(1-W$31/100)*W130)</f>
        <v>0</v>
      </c>
      <c r="X176" s="438" t="n">
        <f aca="false">IF(X$13&lt;&gt;"",X$13,X$31/100*X153+(1-X$31/100)*X130)</f>
        <v>0</v>
      </c>
      <c r="Y176" s="438" t="n">
        <f aca="false">IF(Y$13&lt;&gt;"",Y$13,Y$31/100*Y153+(1-Y$31/100)*Y130)</f>
        <v>0</v>
      </c>
      <c r="Z176" s="438" t="n">
        <f aca="false">IF(Z$13&lt;&gt;"",Z$13,Z$31/100*Z153+(1-Z$31/100)*Z130)</f>
        <v>0</v>
      </c>
      <c r="AA176" s="439"/>
      <c r="AB176" s="440" t="n">
        <f aca="false">SUM(W176:Z176)</f>
        <v>0</v>
      </c>
      <c r="AC176" s="439"/>
      <c r="AD176" s="439"/>
      <c r="AE176" s="483" t="n">
        <f aca="false">IF(AE$13&lt;&gt;"",AE$13,AE$31/100*AE153+(1-AE$31/100)*AE130)</f>
        <v>0</v>
      </c>
      <c r="AF176" s="483" t="n">
        <f aca="false">IF(AF$13&lt;&gt;"",AF$13,AF$31/100*AF153+(1-AF$31/100)*AF130)</f>
        <v>0</v>
      </c>
      <c r="AG176" s="483" t="n">
        <f aca="false">IF(AG$13&lt;&gt;"",AG$13,AG$31/100*AG153+(1-AG$31/100)*AG130)</f>
        <v>0</v>
      </c>
      <c r="AH176" s="483" t="n">
        <f aca="false">IF(AH$13&lt;&gt;"",AH$13,AH$31/100*AH153+(1-AH$31/100)*AH130)</f>
        <v>0</v>
      </c>
      <c r="AI176" s="439"/>
      <c r="AJ176" s="484" t="n">
        <f aca="false">SUM(AE176:AH176)</f>
        <v>0</v>
      </c>
      <c r="AK176" s="439"/>
      <c r="AL176" s="485" t="n">
        <f aca="false">AL$27*'(Betriebsstoff- &amp; Anlagendaten)'!$C$85/100</f>
        <v>0</v>
      </c>
      <c r="AM176" s="486" t="n">
        <f aca="false">VLOOKUP(AM$7,'(Energiepreise)'!$B$10:$BB$24,4+$C175+'1. Anleitung'!$B$15-'(Energiepreise)'!$E$9,0)*AM$27/100</f>
        <v>0</v>
      </c>
      <c r="AN176" s="486" t="n">
        <f aca="false">VLOOKUP(AN$7,'(Energiepreise)'!$B$10:$BB$24,4+$C175+'1. Anleitung'!$B$15-'(Energiepreise)'!$E$9,0)*AN$27/100</f>
        <v>0</v>
      </c>
      <c r="AO176" s="486" t="n">
        <f aca="false">VLOOKUP(AO$7,'(Energiepreise)'!$B$10:$BB$24,4+$C175+'1. Anleitung'!$B$15-'(Energiepreise)'!$E$9,0)*AO$27/100</f>
        <v>0</v>
      </c>
      <c r="AP176" s="486" t="n">
        <f aca="false">VLOOKUP(AP$7,'(Energiepreise)'!$B$10:$BB$24,4+$C175+'1. Anleitung'!$B$15-'(Energiepreise)'!$E$9,0)*AP$27/100</f>
        <v>0</v>
      </c>
      <c r="AQ176" s="486" t="n">
        <f aca="false">VLOOKUP(AQ$7,'(Energiepreise)'!$B$10:$BB$24,4+$C175+'1. Anleitung'!$B$15-'(Energiepreise)'!$E$9,0)*AQ$27/100</f>
        <v>0</v>
      </c>
      <c r="AR176" s="486" t="n">
        <f aca="false">VLOOKUP(AR$7,'(Energiepreise)'!$B$10:$BB$24,4+$C175+'1. Anleitung'!$B$15-'(Energiepreise)'!$E$9,0)*AR$27/100</f>
        <v>0</v>
      </c>
      <c r="AS176" s="486" t="n">
        <f aca="false">VLOOKUP(AS$7,'(Energiepreise)'!$B$10:$BB$24,4+$C175+'1. Anleitung'!$B$15-'(Energiepreise)'!$E$9,0)*AS$27/100</f>
        <v>0</v>
      </c>
      <c r="AT176" s="486" t="n">
        <f aca="false">VLOOKUP(AT$7,'(Energiepreise)'!$B$10:$BB$24,4+$C175+'1. Anleitung'!$B$15-'(Energiepreise)'!$E$9,0)*AT$27/100</f>
        <v>0</v>
      </c>
      <c r="AU176" s="487" t="n">
        <f aca="false">AU$31/100*AU153+(1-AU$31/100)*AU130</f>
        <v>0</v>
      </c>
      <c r="AV176" s="487" t="n">
        <f aca="false">AV$31/100*AV153+(1-AV$31/100)*AV130</f>
        <v>0</v>
      </c>
      <c r="AW176" s="487" t="n">
        <f aca="false">AW$31/100*AW153+(1-AW$31/100)*AW130</f>
        <v>0</v>
      </c>
      <c r="AX176" s="487" t="n">
        <f aca="false">AX$31/100*AX153+(1-AX$31/100)*AX130</f>
        <v>0</v>
      </c>
      <c r="AY176" s="487" t="n">
        <f aca="false">AY$31/100*AY153+(1-AY$31/100)*AY130</f>
        <v>0</v>
      </c>
      <c r="AZ176" s="486" t="n">
        <f aca="false">VLOOKUP(AZ$7,'(Energiepreise)'!$B$10:$BB$24,4+$C175+'1. Anleitung'!$B$15-'(Energiepreise)'!$E$9,0)*AZ$27/100</f>
        <v>0</v>
      </c>
      <c r="BA176" s="486" t="n">
        <f aca="false">VLOOKUP(BA$7,'(Energiepreise)'!$B$10:$BB$24,4+$C175+'1. Anleitung'!$B$15-'(Energiepreise)'!$E$9,0)*BA$27/100</f>
        <v>0</v>
      </c>
      <c r="BB176" s="487" t="e">
        <f aca="false">BB$31/100*BB153+(1-BB$31/100)*BB130</f>
        <v>#N/A</v>
      </c>
      <c r="BC176" s="487" t="e">
        <f aca="false">BC$31/100*BC153+(1-BC$31/100)*BC130</f>
        <v>#N/A</v>
      </c>
      <c r="AMG176" s="479"/>
      <c r="AMH176" s="479"/>
      <c r="AMI176" s="479"/>
      <c r="AMJ176" s="479"/>
    </row>
    <row r="177" customFormat="false" ht="15" hidden="false" customHeight="false" outlineLevel="0" collapsed="false">
      <c r="A177" s="24"/>
      <c r="B177" s="2"/>
      <c r="C177" s="436" t="n">
        <v>16</v>
      </c>
      <c r="D177" s="482"/>
      <c r="E177" s="419"/>
      <c r="F177" s="438" t="n">
        <f aca="false">IF(F$13&lt;&gt;"",F$13,F$31/100*F154+(1-F$31/100)*F131)</f>
        <v>0</v>
      </c>
      <c r="G177" s="438" t="n">
        <f aca="false">IF(G$13&lt;&gt;"",G$13,G$31/100*G154+(1-G$31/100)*G131)</f>
        <v>0</v>
      </c>
      <c r="H177" s="438" t="n">
        <f aca="false">IF(H$13&lt;&gt;"",H$13,H$31/100*H154+(1-H$31/100)*H131)</f>
        <v>0</v>
      </c>
      <c r="I177" s="438" t="n">
        <f aca="false">IF(I$13&lt;&gt;"",I$13,I$31/100*I154+(1-I$31/100)*I131)</f>
        <v>0</v>
      </c>
      <c r="J177" s="439"/>
      <c r="K177" s="440" t="n">
        <f aca="false">SUM(F177:I177)</f>
        <v>0</v>
      </c>
      <c r="L177" s="439"/>
      <c r="M177" s="439"/>
      <c r="N177" s="483" t="n">
        <f aca="false">IF(N$13&lt;&gt;"",N$13,N$31/100*N154+(1-N$31/100)*N131)</f>
        <v>0</v>
      </c>
      <c r="O177" s="483" t="n">
        <f aca="false">IF(O$13&lt;&gt;"",O$13,O$31/100*O154+(1-O$31/100)*O131)</f>
        <v>0</v>
      </c>
      <c r="P177" s="483" t="n">
        <f aca="false">IF(P$13&lt;&gt;"",P$13,P$31/100*P154+(1-P$31/100)*P131)</f>
        <v>0</v>
      </c>
      <c r="Q177" s="483" t="n">
        <f aca="false">IF(Q$13&lt;&gt;"",Q$13,Q$31/100*Q154+(1-Q$31/100)*Q131)</f>
        <v>0</v>
      </c>
      <c r="R177" s="439"/>
      <c r="S177" s="484" t="n">
        <f aca="false">SUM(N177:Q177)</f>
        <v>0</v>
      </c>
      <c r="T177" s="439"/>
      <c r="U177" s="482"/>
      <c r="V177" s="419"/>
      <c r="W177" s="438" t="n">
        <f aca="false">IF(W$13&lt;&gt;"",W$13,W$31/100*W154+(1-W$31/100)*W131)</f>
        <v>0</v>
      </c>
      <c r="X177" s="438" t="n">
        <f aca="false">IF(X$13&lt;&gt;"",X$13,X$31/100*X154+(1-X$31/100)*X131)</f>
        <v>0</v>
      </c>
      <c r="Y177" s="438" t="n">
        <f aca="false">IF(Y$13&lt;&gt;"",Y$13,Y$31/100*Y154+(1-Y$31/100)*Y131)</f>
        <v>0</v>
      </c>
      <c r="Z177" s="438" t="n">
        <f aca="false">IF(Z$13&lt;&gt;"",Z$13,Z$31/100*Z154+(1-Z$31/100)*Z131)</f>
        <v>0</v>
      </c>
      <c r="AA177" s="439"/>
      <c r="AB177" s="440" t="n">
        <f aca="false">SUM(W177:Z177)</f>
        <v>0</v>
      </c>
      <c r="AC177" s="439"/>
      <c r="AD177" s="439"/>
      <c r="AE177" s="483" t="n">
        <f aca="false">IF(AE$13&lt;&gt;"",AE$13,AE$31/100*AE154+(1-AE$31/100)*AE131)</f>
        <v>0</v>
      </c>
      <c r="AF177" s="483" t="n">
        <f aca="false">IF(AF$13&lt;&gt;"",AF$13,AF$31/100*AF154+(1-AF$31/100)*AF131)</f>
        <v>0</v>
      </c>
      <c r="AG177" s="483" t="n">
        <f aca="false">IF(AG$13&lt;&gt;"",AG$13,AG$31/100*AG154+(1-AG$31/100)*AG131)</f>
        <v>0</v>
      </c>
      <c r="AH177" s="483" t="n">
        <f aca="false">IF(AH$13&lt;&gt;"",AH$13,AH$31/100*AH154+(1-AH$31/100)*AH131)</f>
        <v>0</v>
      </c>
      <c r="AI177" s="439"/>
      <c r="AJ177" s="484" t="n">
        <f aca="false">SUM(AE177:AH177)</f>
        <v>0</v>
      </c>
      <c r="AK177" s="439"/>
      <c r="AL177" s="485" t="n">
        <f aca="false">AL$27*'(Betriebsstoff- &amp; Anlagendaten)'!$C$85/100</f>
        <v>0</v>
      </c>
      <c r="AM177" s="486" t="n">
        <f aca="false">VLOOKUP(AM$7,'(Energiepreise)'!$B$10:$BB$24,4+$C176+'1. Anleitung'!$B$15-'(Energiepreise)'!$E$9,0)*AM$27/100</f>
        <v>0</v>
      </c>
      <c r="AN177" s="486" t="n">
        <f aca="false">VLOOKUP(AN$7,'(Energiepreise)'!$B$10:$BB$24,4+$C176+'1. Anleitung'!$B$15-'(Energiepreise)'!$E$9,0)*AN$27/100</f>
        <v>0</v>
      </c>
      <c r="AO177" s="486" t="n">
        <f aca="false">VLOOKUP(AO$7,'(Energiepreise)'!$B$10:$BB$24,4+$C176+'1. Anleitung'!$B$15-'(Energiepreise)'!$E$9,0)*AO$27/100</f>
        <v>0</v>
      </c>
      <c r="AP177" s="486" t="n">
        <f aca="false">VLOOKUP(AP$7,'(Energiepreise)'!$B$10:$BB$24,4+$C176+'1. Anleitung'!$B$15-'(Energiepreise)'!$E$9,0)*AP$27/100</f>
        <v>0</v>
      </c>
      <c r="AQ177" s="486" t="n">
        <f aca="false">VLOOKUP(AQ$7,'(Energiepreise)'!$B$10:$BB$24,4+$C176+'1. Anleitung'!$B$15-'(Energiepreise)'!$E$9,0)*AQ$27/100</f>
        <v>0</v>
      </c>
      <c r="AR177" s="486" t="n">
        <f aca="false">VLOOKUP(AR$7,'(Energiepreise)'!$B$10:$BB$24,4+$C176+'1. Anleitung'!$B$15-'(Energiepreise)'!$E$9,0)*AR$27/100</f>
        <v>0</v>
      </c>
      <c r="AS177" s="486" t="n">
        <f aca="false">VLOOKUP(AS$7,'(Energiepreise)'!$B$10:$BB$24,4+$C176+'1. Anleitung'!$B$15-'(Energiepreise)'!$E$9,0)*AS$27/100</f>
        <v>0</v>
      </c>
      <c r="AT177" s="486" t="n">
        <f aca="false">VLOOKUP(AT$7,'(Energiepreise)'!$B$10:$BB$24,4+$C176+'1. Anleitung'!$B$15-'(Energiepreise)'!$E$9,0)*AT$27/100</f>
        <v>0</v>
      </c>
      <c r="AU177" s="487" t="n">
        <f aca="false">AU$31/100*AU154+(1-AU$31/100)*AU131</f>
        <v>0</v>
      </c>
      <c r="AV177" s="487" t="n">
        <f aca="false">AV$31/100*AV154+(1-AV$31/100)*AV131</f>
        <v>0</v>
      </c>
      <c r="AW177" s="487" t="n">
        <f aca="false">AW$31/100*AW154+(1-AW$31/100)*AW131</f>
        <v>0</v>
      </c>
      <c r="AX177" s="487" t="n">
        <f aca="false">AX$31/100*AX154+(1-AX$31/100)*AX131</f>
        <v>0</v>
      </c>
      <c r="AY177" s="487" t="n">
        <f aca="false">AY$31/100*AY154+(1-AY$31/100)*AY131</f>
        <v>0</v>
      </c>
      <c r="AZ177" s="486" t="n">
        <f aca="false">VLOOKUP(AZ$7,'(Energiepreise)'!$B$10:$BB$24,4+$C176+'1. Anleitung'!$B$15-'(Energiepreise)'!$E$9,0)*AZ$27/100</f>
        <v>0</v>
      </c>
      <c r="BA177" s="486" t="n">
        <f aca="false">VLOOKUP(BA$7,'(Energiepreise)'!$B$10:$BB$24,4+$C176+'1. Anleitung'!$B$15-'(Energiepreise)'!$E$9,0)*BA$27/100</f>
        <v>0</v>
      </c>
      <c r="BB177" s="487" t="e">
        <f aca="false">BB$31/100*BB154+(1-BB$31/100)*BB131</f>
        <v>#N/A</v>
      </c>
      <c r="BC177" s="487" t="e">
        <f aca="false">BC$31/100*BC154+(1-BC$31/100)*BC131</f>
        <v>#N/A</v>
      </c>
      <c r="AMG177" s="479"/>
      <c r="AMH177" s="479"/>
      <c r="AMI177" s="479"/>
      <c r="AMJ177" s="479"/>
    </row>
    <row r="178" customFormat="false" ht="15" hidden="false" customHeight="false" outlineLevel="0" collapsed="false">
      <c r="A178" s="24"/>
      <c r="B178" s="2"/>
      <c r="C178" s="436" t="n">
        <v>17</v>
      </c>
      <c r="D178" s="482"/>
      <c r="E178" s="419"/>
      <c r="F178" s="438" t="n">
        <f aca="false">IF(F$13&lt;&gt;"",F$13,F$31/100*F155+(1-F$31/100)*F132)</f>
        <v>0</v>
      </c>
      <c r="G178" s="438" t="n">
        <f aca="false">IF(G$13&lt;&gt;"",G$13,G$31/100*G155+(1-G$31/100)*G132)</f>
        <v>0</v>
      </c>
      <c r="H178" s="438" t="n">
        <f aca="false">IF(H$13&lt;&gt;"",H$13,H$31/100*H155+(1-H$31/100)*H132)</f>
        <v>0</v>
      </c>
      <c r="I178" s="438" t="n">
        <f aca="false">IF(I$13&lt;&gt;"",I$13,I$31/100*I155+(1-I$31/100)*I132)</f>
        <v>0</v>
      </c>
      <c r="J178" s="439"/>
      <c r="K178" s="440" t="n">
        <f aca="false">SUM(F178:I178)</f>
        <v>0</v>
      </c>
      <c r="L178" s="439"/>
      <c r="M178" s="439"/>
      <c r="N178" s="483" t="n">
        <f aca="false">IF(N$13&lt;&gt;"",N$13,N$31/100*N155+(1-N$31/100)*N132)</f>
        <v>0</v>
      </c>
      <c r="O178" s="483" t="n">
        <f aca="false">IF(O$13&lt;&gt;"",O$13,O$31/100*O155+(1-O$31/100)*O132)</f>
        <v>0</v>
      </c>
      <c r="P178" s="483" t="n">
        <f aca="false">IF(P$13&lt;&gt;"",P$13,P$31/100*P155+(1-P$31/100)*P132)</f>
        <v>0</v>
      </c>
      <c r="Q178" s="483" t="n">
        <f aca="false">IF(Q$13&lt;&gt;"",Q$13,Q$31/100*Q155+(1-Q$31/100)*Q132)</f>
        <v>0</v>
      </c>
      <c r="R178" s="439"/>
      <c r="S178" s="484" t="n">
        <f aca="false">SUM(N178:Q178)</f>
        <v>0</v>
      </c>
      <c r="T178" s="439"/>
      <c r="U178" s="482"/>
      <c r="V178" s="419"/>
      <c r="W178" s="438" t="n">
        <f aca="false">IF(W$13&lt;&gt;"",W$13,W$31/100*W155+(1-W$31/100)*W132)</f>
        <v>0</v>
      </c>
      <c r="X178" s="438" t="n">
        <f aca="false">IF(X$13&lt;&gt;"",X$13,X$31/100*X155+(1-X$31/100)*X132)</f>
        <v>0</v>
      </c>
      <c r="Y178" s="438" t="n">
        <f aca="false">IF(Y$13&lt;&gt;"",Y$13,Y$31/100*Y155+(1-Y$31/100)*Y132)</f>
        <v>0</v>
      </c>
      <c r="Z178" s="438" t="n">
        <f aca="false">IF(Z$13&lt;&gt;"",Z$13,Z$31/100*Z155+(1-Z$31/100)*Z132)</f>
        <v>0</v>
      </c>
      <c r="AA178" s="439"/>
      <c r="AB178" s="440" t="n">
        <f aca="false">SUM(W178:Z178)</f>
        <v>0</v>
      </c>
      <c r="AC178" s="439"/>
      <c r="AD178" s="439"/>
      <c r="AE178" s="483" t="n">
        <f aca="false">IF(AE$13&lt;&gt;"",AE$13,AE$31/100*AE155+(1-AE$31/100)*AE132)</f>
        <v>0</v>
      </c>
      <c r="AF178" s="483" t="n">
        <f aca="false">IF(AF$13&lt;&gt;"",AF$13,AF$31/100*AF155+(1-AF$31/100)*AF132)</f>
        <v>0</v>
      </c>
      <c r="AG178" s="483" t="n">
        <f aca="false">IF(AG$13&lt;&gt;"",AG$13,AG$31/100*AG155+(1-AG$31/100)*AG132)</f>
        <v>0</v>
      </c>
      <c r="AH178" s="483" t="n">
        <f aca="false">IF(AH$13&lt;&gt;"",AH$13,AH$31/100*AH155+(1-AH$31/100)*AH132)</f>
        <v>0</v>
      </c>
      <c r="AI178" s="439"/>
      <c r="AJ178" s="484" t="n">
        <f aca="false">SUM(AE178:AH178)</f>
        <v>0</v>
      </c>
      <c r="AK178" s="439"/>
      <c r="AL178" s="485" t="n">
        <f aca="false">AL$27*'(Betriebsstoff- &amp; Anlagendaten)'!$C$85/100</f>
        <v>0</v>
      </c>
      <c r="AM178" s="486" t="n">
        <f aca="false">VLOOKUP(AM$7,'(Energiepreise)'!$B$10:$BB$24,4+$C177+'1. Anleitung'!$B$15-'(Energiepreise)'!$E$9,0)*AM$27/100</f>
        <v>0</v>
      </c>
      <c r="AN178" s="486" t="n">
        <f aca="false">VLOOKUP(AN$7,'(Energiepreise)'!$B$10:$BB$24,4+$C177+'1. Anleitung'!$B$15-'(Energiepreise)'!$E$9,0)*AN$27/100</f>
        <v>0</v>
      </c>
      <c r="AO178" s="486" t="n">
        <f aca="false">VLOOKUP(AO$7,'(Energiepreise)'!$B$10:$BB$24,4+$C177+'1. Anleitung'!$B$15-'(Energiepreise)'!$E$9,0)*AO$27/100</f>
        <v>0</v>
      </c>
      <c r="AP178" s="486" t="n">
        <f aca="false">VLOOKUP(AP$7,'(Energiepreise)'!$B$10:$BB$24,4+$C177+'1. Anleitung'!$B$15-'(Energiepreise)'!$E$9,0)*AP$27/100</f>
        <v>0</v>
      </c>
      <c r="AQ178" s="486" t="n">
        <f aca="false">VLOOKUP(AQ$7,'(Energiepreise)'!$B$10:$BB$24,4+$C177+'1. Anleitung'!$B$15-'(Energiepreise)'!$E$9,0)*AQ$27/100</f>
        <v>0</v>
      </c>
      <c r="AR178" s="486" t="n">
        <f aca="false">VLOOKUP(AR$7,'(Energiepreise)'!$B$10:$BB$24,4+$C177+'1. Anleitung'!$B$15-'(Energiepreise)'!$E$9,0)*AR$27/100</f>
        <v>0</v>
      </c>
      <c r="AS178" s="486" t="n">
        <f aca="false">VLOOKUP(AS$7,'(Energiepreise)'!$B$10:$BB$24,4+$C177+'1. Anleitung'!$B$15-'(Energiepreise)'!$E$9,0)*AS$27/100</f>
        <v>0</v>
      </c>
      <c r="AT178" s="486" t="n">
        <f aca="false">VLOOKUP(AT$7,'(Energiepreise)'!$B$10:$BB$24,4+$C177+'1. Anleitung'!$B$15-'(Energiepreise)'!$E$9,0)*AT$27/100</f>
        <v>0</v>
      </c>
      <c r="AU178" s="487" t="n">
        <f aca="false">AU$31/100*AU155+(1-AU$31/100)*AU132</f>
        <v>0</v>
      </c>
      <c r="AV178" s="487" t="n">
        <f aca="false">AV$31/100*AV155+(1-AV$31/100)*AV132</f>
        <v>0</v>
      </c>
      <c r="AW178" s="487" t="n">
        <f aca="false">AW$31/100*AW155+(1-AW$31/100)*AW132</f>
        <v>0</v>
      </c>
      <c r="AX178" s="487" t="n">
        <f aca="false">AX$31/100*AX155+(1-AX$31/100)*AX132</f>
        <v>0</v>
      </c>
      <c r="AY178" s="487" t="n">
        <f aca="false">AY$31/100*AY155+(1-AY$31/100)*AY132</f>
        <v>0</v>
      </c>
      <c r="AZ178" s="486" t="n">
        <f aca="false">VLOOKUP(AZ$7,'(Energiepreise)'!$B$10:$BB$24,4+$C177+'1. Anleitung'!$B$15-'(Energiepreise)'!$E$9,0)*AZ$27/100</f>
        <v>0</v>
      </c>
      <c r="BA178" s="486" t="n">
        <f aca="false">VLOOKUP(BA$7,'(Energiepreise)'!$B$10:$BB$24,4+$C177+'1. Anleitung'!$B$15-'(Energiepreise)'!$E$9,0)*BA$27/100</f>
        <v>0</v>
      </c>
      <c r="BB178" s="487" t="e">
        <f aca="false">BB$31/100*BB155+(1-BB$31/100)*BB132</f>
        <v>#N/A</v>
      </c>
      <c r="BC178" s="487" t="e">
        <f aca="false">BC$31/100*BC155+(1-BC$31/100)*BC132</f>
        <v>#N/A</v>
      </c>
      <c r="AMG178" s="479"/>
      <c r="AMH178" s="479"/>
      <c r="AMI178" s="479"/>
      <c r="AMJ178" s="479"/>
    </row>
    <row r="179" customFormat="false" ht="15" hidden="false" customHeight="false" outlineLevel="0" collapsed="false">
      <c r="A179" s="24"/>
      <c r="B179" s="2"/>
      <c r="C179" s="436" t="n">
        <v>18</v>
      </c>
      <c r="D179" s="482"/>
      <c r="E179" s="419"/>
      <c r="F179" s="438" t="n">
        <f aca="false">IF(F$13&lt;&gt;"",F$13,F$31/100*F156+(1-F$31/100)*F133)</f>
        <v>0</v>
      </c>
      <c r="G179" s="438" t="n">
        <f aca="false">IF(G$13&lt;&gt;"",G$13,G$31/100*G156+(1-G$31/100)*G133)</f>
        <v>0</v>
      </c>
      <c r="H179" s="438" t="n">
        <f aca="false">IF(H$13&lt;&gt;"",H$13,H$31/100*H156+(1-H$31/100)*H133)</f>
        <v>0</v>
      </c>
      <c r="I179" s="438" t="n">
        <f aca="false">IF(I$13&lt;&gt;"",I$13,I$31/100*I156+(1-I$31/100)*I133)</f>
        <v>0</v>
      </c>
      <c r="J179" s="439"/>
      <c r="K179" s="440" t="n">
        <f aca="false">SUM(F179:I179)</f>
        <v>0</v>
      </c>
      <c r="L179" s="439"/>
      <c r="M179" s="439"/>
      <c r="N179" s="483" t="n">
        <f aca="false">IF(N$13&lt;&gt;"",N$13,N$31/100*N156+(1-N$31/100)*N133)</f>
        <v>0</v>
      </c>
      <c r="O179" s="483" t="n">
        <f aca="false">IF(O$13&lt;&gt;"",O$13,O$31/100*O156+(1-O$31/100)*O133)</f>
        <v>0</v>
      </c>
      <c r="P179" s="483" t="n">
        <f aca="false">IF(P$13&lt;&gt;"",P$13,P$31/100*P156+(1-P$31/100)*P133)</f>
        <v>0</v>
      </c>
      <c r="Q179" s="483" t="n">
        <f aca="false">IF(Q$13&lt;&gt;"",Q$13,Q$31/100*Q156+(1-Q$31/100)*Q133)</f>
        <v>0</v>
      </c>
      <c r="R179" s="439"/>
      <c r="S179" s="484" t="n">
        <f aca="false">SUM(N179:Q179)</f>
        <v>0</v>
      </c>
      <c r="T179" s="439"/>
      <c r="U179" s="482"/>
      <c r="V179" s="419"/>
      <c r="W179" s="438" t="n">
        <f aca="false">IF(W$13&lt;&gt;"",W$13,W$31/100*W156+(1-W$31/100)*W133)</f>
        <v>0</v>
      </c>
      <c r="X179" s="438" t="n">
        <f aca="false">IF(X$13&lt;&gt;"",X$13,X$31/100*X156+(1-X$31/100)*X133)</f>
        <v>0</v>
      </c>
      <c r="Y179" s="438" t="n">
        <f aca="false">IF(Y$13&lt;&gt;"",Y$13,Y$31/100*Y156+(1-Y$31/100)*Y133)</f>
        <v>0</v>
      </c>
      <c r="Z179" s="438" t="n">
        <f aca="false">IF(Z$13&lt;&gt;"",Z$13,Z$31/100*Z156+(1-Z$31/100)*Z133)</f>
        <v>0</v>
      </c>
      <c r="AA179" s="439"/>
      <c r="AB179" s="440" t="n">
        <f aca="false">SUM(W179:Z179)</f>
        <v>0</v>
      </c>
      <c r="AC179" s="439"/>
      <c r="AD179" s="439"/>
      <c r="AE179" s="483" t="n">
        <f aca="false">IF(AE$13&lt;&gt;"",AE$13,AE$31/100*AE156+(1-AE$31/100)*AE133)</f>
        <v>0</v>
      </c>
      <c r="AF179" s="483" t="n">
        <f aca="false">IF(AF$13&lt;&gt;"",AF$13,AF$31/100*AF156+(1-AF$31/100)*AF133)</f>
        <v>0</v>
      </c>
      <c r="AG179" s="483" t="n">
        <f aca="false">IF(AG$13&lt;&gt;"",AG$13,AG$31/100*AG156+(1-AG$31/100)*AG133)</f>
        <v>0</v>
      </c>
      <c r="AH179" s="483" t="n">
        <f aca="false">IF(AH$13&lt;&gt;"",AH$13,AH$31/100*AH156+(1-AH$31/100)*AH133)</f>
        <v>0</v>
      </c>
      <c r="AI179" s="439"/>
      <c r="AJ179" s="484" t="n">
        <f aca="false">SUM(AE179:AH179)</f>
        <v>0</v>
      </c>
      <c r="AK179" s="439"/>
      <c r="AL179" s="485" t="n">
        <f aca="false">AL$27*'(Betriebsstoff- &amp; Anlagendaten)'!$C$85/100</f>
        <v>0</v>
      </c>
      <c r="AM179" s="486" t="n">
        <f aca="false">VLOOKUP(AM$7,'(Energiepreise)'!$B$10:$BB$24,4+$C178+'1. Anleitung'!$B$15-'(Energiepreise)'!$E$9,0)*AM$27/100</f>
        <v>0</v>
      </c>
      <c r="AN179" s="486" t="n">
        <f aca="false">VLOOKUP(AN$7,'(Energiepreise)'!$B$10:$BB$24,4+$C178+'1. Anleitung'!$B$15-'(Energiepreise)'!$E$9,0)*AN$27/100</f>
        <v>0</v>
      </c>
      <c r="AO179" s="486" t="n">
        <f aca="false">VLOOKUP(AO$7,'(Energiepreise)'!$B$10:$BB$24,4+$C178+'1. Anleitung'!$B$15-'(Energiepreise)'!$E$9,0)*AO$27/100</f>
        <v>0</v>
      </c>
      <c r="AP179" s="486" t="n">
        <f aca="false">VLOOKUP(AP$7,'(Energiepreise)'!$B$10:$BB$24,4+$C178+'1. Anleitung'!$B$15-'(Energiepreise)'!$E$9,0)*AP$27/100</f>
        <v>0</v>
      </c>
      <c r="AQ179" s="486" t="n">
        <f aca="false">VLOOKUP(AQ$7,'(Energiepreise)'!$B$10:$BB$24,4+$C178+'1. Anleitung'!$B$15-'(Energiepreise)'!$E$9,0)*AQ$27/100</f>
        <v>0</v>
      </c>
      <c r="AR179" s="486" t="n">
        <f aca="false">VLOOKUP(AR$7,'(Energiepreise)'!$B$10:$BB$24,4+$C178+'1. Anleitung'!$B$15-'(Energiepreise)'!$E$9,0)*AR$27/100</f>
        <v>0</v>
      </c>
      <c r="AS179" s="486" t="n">
        <f aca="false">VLOOKUP(AS$7,'(Energiepreise)'!$B$10:$BB$24,4+$C178+'1. Anleitung'!$B$15-'(Energiepreise)'!$E$9,0)*AS$27/100</f>
        <v>0</v>
      </c>
      <c r="AT179" s="486" t="n">
        <f aca="false">VLOOKUP(AT$7,'(Energiepreise)'!$B$10:$BB$24,4+$C178+'1. Anleitung'!$B$15-'(Energiepreise)'!$E$9,0)*AT$27/100</f>
        <v>0</v>
      </c>
      <c r="AU179" s="487" t="n">
        <f aca="false">AU$31/100*AU156+(1-AU$31/100)*AU133</f>
        <v>0</v>
      </c>
      <c r="AV179" s="487" t="n">
        <f aca="false">AV$31/100*AV156+(1-AV$31/100)*AV133</f>
        <v>0</v>
      </c>
      <c r="AW179" s="487" t="n">
        <f aca="false">AW$31/100*AW156+(1-AW$31/100)*AW133</f>
        <v>0</v>
      </c>
      <c r="AX179" s="487" t="n">
        <f aca="false">AX$31/100*AX156+(1-AX$31/100)*AX133</f>
        <v>0</v>
      </c>
      <c r="AY179" s="487" t="n">
        <f aca="false">AY$31/100*AY156+(1-AY$31/100)*AY133</f>
        <v>0</v>
      </c>
      <c r="AZ179" s="486" t="n">
        <f aca="false">VLOOKUP(AZ$7,'(Energiepreise)'!$B$10:$BB$24,4+$C178+'1. Anleitung'!$B$15-'(Energiepreise)'!$E$9,0)*AZ$27/100</f>
        <v>0</v>
      </c>
      <c r="BA179" s="486" t="n">
        <f aca="false">VLOOKUP(BA$7,'(Energiepreise)'!$B$10:$BB$24,4+$C178+'1. Anleitung'!$B$15-'(Energiepreise)'!$E$9,0)*BA$27/100</f>
        <v>0</v>
      </c>
      <c r="BB179" s="487" t="e">
        <f aca="false">BB$31/100*BB156+(1-BB$31/100)*BB133</f>
        <v>#N/A</v>
      </c>
      <c r="BC179" s="487" t="e">
        <f aca="false">BC$31/100*BC156+(1-BC$31/100)*BC133</f>
        <v>#N/A</v>
      </c>
      <c r="AMG179" s="479"/>
      <c r="AMH179" s="479"/>
      <c r="AMI179" s="479"/>
      <c r="AMJ179" s="479"/>
    </row>
    <row r="180" customFormat="false" ht="15" hidden="false" customHeight="false" outlineLevel="0" collapsed="false">
      <c r="A180" s="24"/>
      <c r="B180" s="2"/>
      <c r="C180" s="436" t="n">
        <v>19</v>
      </c>
      <c r="D180" s="482"/>
      <c r="E180" s="419"/>
      <c r="F180" s="438" t="n">
        <f aca="false">IF(F$13&lt;&gt;"",F$13,F$31/100*F157+(1-F$31/100)*F134)</f>
        <v>0</v>
      </c>
      <c r="G180" s="438" t="n">
        <f aca="false">IF(G$13&lt;&gt;"",G$13,G$31/100*G157+(1-G$31/100)*G134)</f>
        <v>0</v>
      </c>
      <c r="H180" s="438" t="n">
        <f aca="false">IF(H$13&lt;&gt;"",H$13,H$31/100*H157+(1-H$31/100)*H134)</f>
        <v>0</v>
      </c>
      <c r="I180" s="438" t="n">
        <f aca="false">IF(I$13&lt;&gt;"",I$13,I$31/100*I157+(1-I$31/100)*I134)</f>
        <v>0</v>
      </c>
      <c r="J180" s="439"/>
      <c r="K180" s="440" t="n">
        <f aca="false">SUM(F180:I180)</f>
        <v>0</v>
      </c>
      <c r="L180" s="439"/>
      <c r="M180" s="439"/>
      <c r="N180" s="483" t="n">
        <f aca="false">IF(N$13&lt;&gt;"",N$13,N$31/100*N157+(1-N$31/100)*N134)</f>
        <v>0</v>
      </c>
      <c r="O180" s="483" t="n">
        <f aca="false">IF(O$13&lt;&gt;"",O$13,O$31/100*O157+(1-O$31/100)*O134)</f>
        <v>0</v>
      </c>
      <c r="P180" s="483" t="n">
        <f aca="false">IF(P$13&lt;&gt;"",P$13,P$31/100*P157+(1-P$31/100)*P134)</f>
        <v>0</v>
      </c>
      <c r="Q180" s="483" t="n">
        <f aca="false">IF(Q$13&lt;&gt;"",Q$13,Q$31/100*Q157+(1-Q$31/100)*Q134)</f>
        <v>0</v>
      </c>
      <c r="R180" s="439"/>
      <c r="S180" s="484" t="n">
        <f aca="false">SUM(N180:Q180)</f>
        <v>0</v>
      </c>
      <c r="T180" s="439"/>
      <c r="U180" s="482"/>
      <c r="V180" s="419"/>
      <c r="W180" s="438" t="n">
        <f aca="false">IF(W$13&lt;&gt;"",W$13,W$31/100*W157+(1-W$31/100)*W134)</f>
        <v>0</v>
      </c>
      <c r="X180" s="438" t="n">
        <f aca="false">IF(X$13&lt;&gt;"",X$13,X$31/100*X157+(1-X$31/100)*X134)</f>
        <v>0</v>
      </c>
      <c r="Y180" s="438" t="n">
        <f aca="false">IF(Y$13&lt;&gt;"",Y$13,Y$31/100*Y157+(1-Y$31/100)*Y134)</f>
        <v>0</v>
      </c>
      <c r="Z180" s="438" t="n">
        <f aca="false">IF(Z$13&lt;&gt;"",Z$13,Z$31/100*Z157+(1-Z$31/100)*Z134)</f>
        <v>0</v>
      </c>
      <c r="AA180" s="439"/>
      <c r="AB180" s="440" t="n">
        <f aca="false">SUM(W180:Z180)</f>
        <v>0</v>
      </c>
      <c r="AC180" s="439"/>
      <c r="AD180" s="439"/>
      <c r="AE180" s="483" t="n">
        <f aca="false">IF(AE$13&lt;&gt;"",AE$13,AE$31/100*AE157+(1-AE$31/100)*AE134)</f>
        <v>0</v>
      </c>
      <c r="AF180" s="483" t="n">
        <f aca="false">IF(AF$13&lt;&gt;"",AF$13,AF$31/100*AF157+(1-AF$31/100)*AF134)</f>
        <v>0</v>
      </c>
      <c r="AG180" s="483" t="n">
        <f aca="false">IF(AG$13&lt;&gt;"",AG$13,AG$31/100*AG157+(1-AG$31/100)*AG134)</f>
        <v>0</v>
      </c>
      <c r="AH180" s="483" t="n">
        <f aca="false">IF(AH$13&lt;&gt;"",AH$13,AH$31/100*AH157+(1-AH$31/100)*AH134)</f>
        <v>0</v>
      </c>
      <c r="AI180" s="439"/>
      <c r="AJ180" s="484" t="n">
        <f aca="false">SUM(AE180:AH180)</f>
        <v>0</v>
      </c>
      <c r="AK180" s="439"/>
      <c r="AL180" s="485" t="n">
        <f aca="false">AL$27*'(Betriebsstoff- &amp; Anlagendaten)'!$C$85/100</f>
        <v>0</v>
      </c>
      <c r="AM180" s="486" t="n">
        <f aca="false">VLOOKUP(AM$7,'(Energiepreise)'!$B$10:$BB$24,4+$C179+'1. Anleitung'!$B$15-'(Energiepreise)'!$E$9,0)*AM$27/100</f>
        <v>0</v>
      </c>
      <c r="AN180" s="486" t="n">
        <f aca="false">VLOOKUP(AN$7,'(Energiepreise)'!$B$10:$BB$24,4+$C179+'1. Anleitung'!$B$15-'(Energiepreise)'!$E$9,0)*AN$27/100</f>
        <v>0</v>
      </c>
      <c r="AO180" s="486" t="n">
        <f aca="false">VLOOKUP(AO$7,'(Energiepreise)'!$B$10:$BB$24,4+$C179+'1. Anleitung'!$B$15-'(Energiepreise)'!$E$9,0)*AO$27/100</f>
        <v>0</v>
      </c>
      <c r="AP180" s="486" t="n">
        <f aca="false">VLOOKUP(AP$7,'(Energiepreise)'!$B$10:$BB$24,4+$C179+'1. Anleitung'!$B$15-'(Energiepreise)'!$E$9,0)*AP$27/100</f>
        <v>0</v>
      </c>
      <c r="AQ180" s="486" t="n">
        <f aca="false">VLOOKUP(AQ$7,'(Energiepreise)'!$B$10:$BB$24,4+$C179+'1. Anleitung'!$B$15-'(Energiepreise)'!$E$9,0)*AQ$27/100</f>
        <v>0</v>
      </c>
      <c r="AR180" s="486" t="n">
        <f aca="false">VLOOKUP(AR$7,'(Energiepreise)'!$B$10:$BB$24,4+$C179+'1. Anleitung'!$B$15-'(Energiepreise)'!$E$9,0)*AR$27/100</f>
        <v>0</v>
      </c>
      <c r="AS180" s="486" t="n">
        <f aca="false">VLOOKUP(AS$7,'(Energiepreise)'!$B$10:$BB$24,4+$C179+'1. Anleitung'!$B$15-'(Energiepreise)'!$E$9,0)*AS$27/100</f>
        <v>0</v>
      </c>
      <c r="AT180" s="486" t="n">
        <f aca="false">VLOOKUP(AT$7,'(Energiepreise)'!$B$10:$BB$24,4+$C179+'1. Anleitung'!$B$15-'(Energiepreise)'!$E$9,0)*AT$27/100</f>
        <v>0</v>
      </c>
      <c r="AU180" s="487" t="n">
        <f aca="false">AU$31/100*AU157+(1-AU$31/100)*AU134</f>
        <v>0</v>
      </c>
      <c r="AV180" s="487" t="n">
        <f aca="false">AV$31/100*AV157+(1-AV$31/100)*AV134</f>
        <v>0</v>
      </c>
      <c r="AW180" s="487" t="n">
        <f aca="false">AW$31/100*AW157+(1-AW$31/100)*AW134</f>
        <v>0</v>
      </c>
      <c r="AX180" s="487" t="n">
        <f aca="false">AX$31/100*AX157+(1-AX$31/100)*AX134</f>
        <v>0</v>
      </c>
      <c r="AY180" s="487" t="n">
        <f aca="false">AY$31/100*AY157+(1-AY$31/100)*AY134</f>
        <v>0</v>
      </c>
      <c r="AZ180" s="486" t="n">
        <f aca="false">VLOOKUP(AZ$7,'(Energiepreise)'!$B$10:$BB$24,4+$C179+'1. Anleitung'!$B$15-'(Energiepreise)'!$E$9,0)*AZ$27/100</f>
        <v>0</v>
      </c>
      <c r="BA180" s="486" t="n">
        <f aca="false">VLOOKUP(BA$7,'(Energiepreise)'!$B$10:$BB$24,4+$C179+'1. Anleitung'!$B$15-'(Energiepreise)'!$E$9,0)*BA$27/100</f>
        <v>0</v>
      </c>
      <c r="BB180" s="487" t="e">
        <f aca="false">BB$31/100*BB157+(1-BB$31/100)*BB134</f>
        <v>#N/A</v>
      </c>
      <c r="BC180" s="487" t="e">
        <f aca="false">BC$31/100*BC157+(1-BC$31/100)*BC134</f>
        <v>#N/A</v>
      </c>
      <c r="AMG180" s="479"/>
      <c r="AMH180" s="479"/>
      <c r="AMI180" s="479"/>
      <c r="AMJ180" s="479"/>
    </row>
    <row r="181" customFormat="false" ht="15" hidden="false" customHeight="false" outlineLevel="0" collapsed="false">
      <c r="A181" s="24"/>
      <c r="B181" s="2"/>
      <c r="C181" s="436" t="n">
        <v>20</v>
      </c>
      <c r="D181" s="482"/>
      <c r="E181" s="419"/>
      <c r="F181" s="438" t="n">
        <f aca="false">IF(F$13&lt;&gt;"",F$13,F$31/100*F158+(1-F$31/100)*F135)</f>
        <v>0</v>
      </c>
      <c r="G181" s="438" t="n">
        <f aca="false">IF(G$13&lt;&gt;"",G$13,G$31/100*G158+(1-G$31/100)*G135)</f>
        <v>0</v>
      </c>
      <c r="H181" s="438" t="n">
        <f aca="false">IF(H$13&lt;&gt;"",H$13,H$31/100*H158+(1-H$31/100)*H135)</f>
        <v>0</v>
      </c>
      <c r="I181" s="438" t="n">
        <f aca="false">IF(I$13&lt;&gt;"",I$13,I$31/100*I158+(1-I$31/100)*I135)</f>
        <v>0</v>
      </c>
      <c r="J181" s="439"/>
      <c r="K181" s="440" t="n">
        <f aca="false">SUM(F181:I181)</f>
        <v>0</v>
      </c>
      <c r="L181" s="439"/>
      <c r="M181" s="439"/>
      <c r="N181" s="483" t="n">
        <f aca="false">IF(N$13&lt;&gt;"",N$13,N$31/100*N158+(1-N$31/100)*N135)</f>
        <v>0</v>
      </c>
      <c r="O181" s="483" t="n">
        <f aca="false">IF(O$13&lt;&gt;"",O$13,O$31/100*O158+(1-O$31/100)*O135)</f>
        <v>0</v>
      </c>
      <c r="P181" s="483" t="n">
        <f aca="false">IF(P$13&lt;&gt;"",P$13,P$31/100*P158+(1-P$31/100)*P135)</f>
        <v>0</v>
      </c>
      <c r="Q181" s="483" t="n">
        <f aca="false">IF(Q$13&lt;&gt;"",Q$13,Q$31/100*Q158+(1-Q$31/100)*Q135)</f>
        <v>0</v>
      </c>
      <c r="R181" s="439"/>
      <c r="S181" s="484" t="n">
        <f aca="false">SUM(N181:Q181)</f>
        <v>0</v>
      </c>
      <c r="T181" s="439"/>
      <c r="U181" s="482"/>
      <c r="V181" s="419"/>
      <c r="W181" s="438" t="n">
        <f aca="false">IF(W$13&lt;&gt;"",W$13,W$31/100*W158+(1-W$31/100)*W135)</f>
        <v>0</v>
      </c>
      <c r="X181" s="438" t="n">
        <f aca="false">IF(X$13&lt;&gt;"",X$13,X$31/100*X158+(1-X$31/100)*X135)</f>
        <v>0</v>
      </c>
      <c r="Y181" s="438" t="n">
        <f aca="false">IF(Y$13&lt;&gt;"",Y$13,Y$31/100*Y158+(1-Y$31/100)*Y135)</f>
        <v>0</v>
      </c>
      <c r="Z181" s="438" t="n">
        <f aca="false">IF(Z$13&lt;&gt;"",Z$13,Z$31/100*Z158+(1-Z$31/100)*Z135)</f>
        <v>0</v>
      </c>
      <c r="AA181" s="439"/>
      <c r="AB181" s="440" t="n">
        <f aca="false">SUM(W181:Z181)</f>
        <v>0</v>
      </c>
      <c r="AC181" s="439"/>
      <c r="AD181" s="439"/>
      <c r="AE181" s="483" t="n">
        <f aca="false">IF(AE$13&lt;&gt;"",AE$13,AE$31/100*AE158+(1-AE$31/100)*AE135)</f>
        <v>0</v>
      </c>
      <c r="AF181" s="483" t="n">
        <f aca="false">IF(AF$13&lt;&gt;"",AF$13,AF$31/100*AF158+(1-AF$31/100)*AF135)</f>
        <v>0</v>
      </c>
      <c r="AG181" s="483" t="n">
        <f aca="false">IF(AG$13&lt;&gt;"",AG$13,AG$31/100*AG158+(1-AG$31/100)*AG135)</f>
        <v>0</v>
      </c>
      <c r="AH181" s="483" t="n">
        <f aca="false">IF(AH$13&lt;&gt;"",AH$13,AH$31/100*AH158+(1-AH$31/100)*AH135)</f>
        <v>0</v>
      </c>
      <c r="AI181" s="439"/>
      <c r="AJ181" s="484" t="n">
        <f aca="false">SUM(AE181:AH181)</f>
        <v>0</v>
      </c>
      <c r="AK181" s="439"/>
      <c r="AL181" s="485" t="n">
        <f aca="false">AL$27*'(Betriebsstoff- &amp; Anlagendaten)'!$C$85/100</f>
        <v>0</v>
      </c>
      <c r="AM181" s="486" t="n">
        <f aca="false">VLOOKUP(AM$7,'(Energiepreise)'!$B$10:$BB$24,4+$C180+'1. Anleitung'!$B$15-'(Energiepreise)'!$E$9,0)*AM$27/100</f>
        <v>0</v>
      </c>
      <c r="AN181" s="486" t="n">
        <f aca="false">VLOOKUP(AN$7,'(Energiepreise)'!$B$10:$BB$24,4+$C180+'1. Anleitung'!$B$15-'(Energiepreise)'!$E$9,0)*AN$27/100</f>
        <v>0</v>
      </c>
      <c r="AO181" s="486" t="n">
        <f aca="false">VLOOKUP(AO$7,'(Energiepreise)'!$B$10:$BB$24,4+$C180+'1. Anleitung'!$B$15-'(Energiepreise)'!$E$9,0)*AO$27/100</f>
        <v>0</v>
      </c>
      <c r="AP181" s="486" t="n">
        <f aca="false">VLOOKUP(AP$7,'(Energiepreise)'!$B$10:$BB$24,4+$C180+'1. Anleitung'!$B$15-'(Energiepreise)'!$E$9,0)*AP$27/100</f>
        <v>0</v>
      </c>
      <c r="AQ181" s="486" t="n">
        <f aca="false">VLOOKUP(AQ$7,'(Energiepreise)'!$B$10:$BB$24,4+$C180+'1. Anleitung'!$B$15-'(Energiepreise)'!$E$9,0)*AQ$27/100</f>
        <v>0</v>
      </c>
      <c r="AR181" s="486" t="n">
        <f aca="false">VLOOKUP(AR$7,'(Energiepreise)'!$B$10:$BB$24,4+$C180+'1. Anleitung'!$B$15-'(Energiepreise)'!$E$9,0)*AR$27/100</f>
        <v>0</v>
      </c>
      <c r="AS181" s="486" t="n">
        <f aca="false">VLOOKUP(AS$7,'(Energiepreise)'!$B$10:$BB$24,4+$C180+'1. Anleitung'!$B$15-'(Energiepreise)'!$E$9,0)*AS$27/100</f>
        <v>0</v>
      </c>
      <c r="AT181" s="486" t="n">
        <f aca="false">VLOOKUP(AT$7,'(Energiepreise)'!$B$10:$BB$24,4+$C180+'1. Anleitung'!$B$15-'(Energiepreise)'!$E$9,0)*AT$27/100</f>
        <v>0</v>
      </c>
      <c r="AU181" s="487" t="n">
        <f aca="false">AU$31/100*AU158+(1-AU$31/100)*AU135</f>
        <v>0</v>
      </c>
      <c r="AV181" s="487" t="n">
        <f aca="false">AV$31/100*AV158+(1-AV$31/100)*AV135</f>
        <v>0</v>
      </c>
      <c r="AW181" s="487" t="n">
        <f aca="false">AW$31/100*AW158+(1-AW$31/100)*AW135</f>
        <v>0</v>
      </c>
      <c r="AX181" s="487" t="n">
        <f aca="false">AX$31/100*AX158+(1-AX$31/100)*AX135</f>
        <v>0</v>
      </c>
      <c r="AY181" s="487" t="n">
        <f aca="false">AY$31/100*AY158+(1-AY$31/100)*AY135</f>
        <v>0</v>
      </c>
      <c r="AZ181" s="486" t="n">
        <f aca="false">VLOOKUP(AZ$7,'(Energiepreise)'!$B$10:$BB$24,4+$C180+'1. Anleitung'!$B$15-'(Energiepreise)'!$E$9,0)*AZ$27/100</f>
        <v>0</v>
      </c>
      <c r="BA181" s="486" t="n">
        <f aca="false">VLOOKUP(BA$7,'(Energiepreise)'!$B$10:$BB$24,4+$C180+'1. Anleitung'!$B$15-'(Energiepreise)'!$E$9,0)*BA$27/100</f>
        <v>0</v>
      </c>
      <c r="BB181" s="487" t="e">
        <f aca="false">BB$31/100*BB158+(1-BB$31/100)*BB135</f>
        <v>#N/A</v>
      </c>
      <c r="BC181" s="487" t="e">
        <f aca="false">BC$31/100*BC158+(1-BC$31/100)*BC135</f>
        <v>#N/A</v>
      </c>
      <c r="AMG181" s="479"/>
      <c r="AMH181" s="479"/>
      <c r="AMI181" s="479"/>
      <c r="AMJ181" s="479"/>
    </row>
    <row r="182" customFormat="false" ht="15" hidden="false" customHeight="false" outlineLevel="0" collapsed="false">
      <c r="A182" s="24"/>
      <c r="B182" s="2"/>
      <c r="C182" s="451" t="s">
        <v>183</v>
      </c>
      <c r="D182" s="482"/>
      <c r="E182" s="452"/>
      <c r="F182" s="450" t="n">
        <f aca="false">AVERAGE(F162:F181)</f>
        <v>0</v>
      </c>
      <c r="G182" s="451" t="n">
        <f aca="false">AVERAGE(G162:G181)</f>
        <v>0</v>
      </c>
      <c r="H182" s="451" t="n">
        <f aca="false">AVERAGE(H162:H181)</f>
        <v>0</v>
      </c>
      <c r="I182" s="451" t="n">
        <f aca="false">AVERAGE(I162:I181)</f>
        <v>0</v>
      </c>
      <c r="J182" s="451"/>
      <c r="K182" s="451" t="n">
        <f aca="false">SUM(F182:I182)</f>
        <v>0</v>
      </c>
      <c r="L182" s="452"/>
      <c r="M182" s="452"/>
      <c r="N182" s="451" t="n">
        <f aca="false">AVERAGE(N162:N181)</f>
        <v>0</v>
      </c>
      <c r="O182" s="451"/>
      <c r="P182" s="451"/>
      <c r="Q182" s="451"/>
      <c r="R182" s="451"/>
      <c r="S182" s="453" t="n">
        <f aca="false">SUM(N182:Q182)</f>
        <v>0</v>
      </c>
      <c r="T182" s="439"/>
      <c r="U182" s="482"/>
      <c r="V182" s="452"/>
      <c r="W182" s="450" t="n">
        <f aca="false">AVERAGE(W162:W181)</f>
        <v>0</v>
      </c>
      <c r="X182" s="451" t="n">
        <f aca="false">AVERAGE(X162:X181)</f>
        <v>0</v>
      </c>
      <c r="Y182" s="451" t="n">
        <f aca="false">AVERAGE(Y162:Y181)</f>
        <v>0</v>
      </c>
      <c r="Z182" s="451" t="n">
        <f aca="false">AVERAGE(Z162:Z181)</f>
        <v>0</v>
      </c>
      <c r="AA182" s="451"/>
      <c r="AB182" s="451" t="n">
        <f aca="false">SUM(W182:Z182)</f>
        <v>0</v>
      </c>
      <c r="AC182" s="452"/>
      <c r="AD182" s="452"/>
      <c r="AE182" s="451" t="n">
        <f aca="false">AVERAGE(AE162:AE181)</f>
        <v>0</v>
      </c>
      <c r="AF182" s="451"/>
      <c r="AG182" s="451"/>
      <c r="AH182" s="451"/>
      <c r="AI182" s="451"/>
      <c r="AJ182" s="453" t="n">
        <f aca="false">SUM(AE182:AH182)</f>
        <v>0</v>
      </c>
      <c r="AK182" s="452"/>
      <c r="AL182" s="488" t="n">
        <f aca="false">AVERAGE(AL162:AL181)</f>
        <v>0</v>
      </c>
      <c r="AM182" s="489" t="n">
        <f aca="false">AVERAGE(AM162:AM181)</f>
        <v>0</v>
      </c>
      <c r="AN182" s="489" t="n">
        <f aca="false">AVERAGE(AN162:AN181)</f>
        <v>0</v>
      </c>
      <c r="AO182" s="489" t="n">
        <f aca="false">AVERAGE(AO162:AO181)</f>
        <v>0</v>
      </c>
      <c r="AP182" s="489" t="n">
        <f aca="false">AVERAGE(AP162:AP181)</f>
        <v>0</v>
      </c>
      <c r="AQ182" s="489" t="n">
        <f aca="false">AVERAGE(AQ162:AQ181)</f>
        <v>0</v>
      </c>
      <c r="AR182" s="489" t="n">
        <f aca="false">AVERAGE(AR162:AR181)</f>
        <v>0</v>
      </c>
      <c r="AS182" s="489" t="n">
        <f aca="false">AVERAGE(AS162:AS181)</f>
        <v>0</v>
      </c>
      <c r="AT182" s="489" t="n">
        <f aca="false">AVERAGE(AT162:AT181)</f>
        <v>0</v>
      </c>
      <c r="AU182" s="456" t="n">
        <f aca="false">AVERAGE(AU162:AU181)</f>
        <v>0</v>
      </c>
      <c r="AV182" s="456" t="n">
        <f aca="false">AVERAGE(AV162:AV181)</f>
        <v>0</v>
      </c>
      <c r="AW182" s="456" t="n">
        <f aca="false">AVERAGE(AW162:AW181)</f>
        <v>0</v>
      </c>
      <c r="AX182" s="456" t="n">
        <f aca="false">AVERAGE(AX162:AX181)</f>
        <v>0</v>
      </c>
      <c r="AY182" s="456" t="n">
        <f aca="false">AVERAGE(AY162:AY181)</f>
        <v>0</v>
      </c>
      <c r="AZ182" s="489" t="n">
        <f aca="false">AVERAGE(AZ162:AZ181)</f>
        <v>0</v>
      </c>
      <c r="BA182" s="489" t="n">
        <f aca="false">AVERAGE(BA162:BA181)</f>
        <v>0</v>
      </c>
      <c r="BB182" s="456" t="e">
        <f aca="false">AVERAGE(BB162:BB181)</f>
        <v>#N/A</v>
      </c>
      <c r="BC182" s="456" t="e">
        <f aca="false">AVERAGE(BC162:BC181)</f>
        <v>#N/A</v>
      </c>
      <c r="AMG182" s="479"/>
      <c r="AMH182" s="479"/>
      <c r="AMI182" s="479"/>
      <c r="AMJ182" s="479"/>
    </row>
    <row r="183" customFormat="false" ht="15" hidden="false" customHeight="false" outlineLevel="0" collapsed="false">
      <c r="A183" s="24"/>
      <c r="B183" s="2"/>
      <c r="C183" s="490" t="s">
        <v>187</v>
      </c>
      <c r="D183" s="415"/>
      <c r="E183" s="78"/>
      <c r="F183" s="431"/>
      <c r="G183" s="480"/>
      <c r="H183" s="480"/>
      <c r="I183" s="480"/>
      <c r="J183" s="417"/>
      <c r="K183" s="480"/>
      <c r="L183" s="417"/>
      <c r="M183" s="417"/>
      <c r="N183" s="480"/>
      <c r="O183" s="480"/>
      <c r="P183" s="480"/>
      <c r="Q183" s="480"/>
      <c r="R183" s="417"/>
      <c r="S183" s="481"/>
      <c r="T183" s="419"/>
      <c r="U183" s="415"/>
      <c r="V183" s="78"/>
      <c r="W183" s="431"/>
      <c r="X183" s="480"/>
      <c r="Y183" s="480"/>
      <c r="Z183" s="480"/>
      <c r="AA183" s="417"/>
      <c r="AB183" s="480"/>
      <c r="AC183" s="417"/>
      <c r="AD183" s="417"/>
      <c r="AE183" s="480"/>
      <c r="AF183" s="480"/>
      <c r="AG183" s="480"/>
      <c r="AH183" s="480"/>
      <c r="AI183" s="417"/>
      <c r="AJ183" s="481"/>
      <c r="AK183" s="417"/>
      <c r="AL183" s="431"/>
      <c r="AM183" s="480"/>
      <c r="AN183" s="480"/>
      <c r="AO183" s="480"/>
      <c r="AP183" s="480"/>
      <c r="AQ183" s="480"/>
      <c r="AR183" s="480"/>
      <c r="AS183" s="480"/>
      <c r="AT183" s="480"/>
      <c r="AU183" s="480"/>
      <c r="AV183" s="480"/>
      <c r="AW183" s="480"/>
      <c r="AX183" s="480"/>
      <c r="AY183" s="480"/>
      <c r="AZ183" s="480"/>
      <c r="BA183" s="480"/>
      <c r="BB183" s="480"/>
      <c r="BC183" s="480"/>
    </row>
    <row r="184" customFormat="false" ht="15" hidden="false" customHeight="false" outlineLevel="0" collapsed="false">
      <c r="A184" s="24"/>
      <c r="B184" s="2"/>
      <c r="C184" s="436" t="n">
        <v>0</v>
      </c>
      <c r="D184" s="415"/>
      <c r="E184" s="419"/>
      <c r="F184" s="431"/>
      <c r="G184" s="480"/>
      <c r="H184" s="480"/>
      <c r="I184" s="480"/>
      <c r="J184" s="417"/>
      <c r="K184" s="480"/>
      <c r="L184" s="417"/>
      <c r="M184" s="417"/>
      <c r="N184" s="480"/>
      <c r="O184" s="480"/>
      <c r="P184" s="480"/>
      <c r="Q184" s="480"/>
      <c r="R184" s="417"/>
      <c r="S184" s="481"/>
      <c r="T184" s="419"/>
      <c r="U184" s="415"/>
      <c r="V184" s="419"/>
      <c r="W184" s="431"/>
      <c r="X184" s="480"/>
      <c r="Y184" s="480"/>
      <c r="Z184" s="480"/>
      <c r="AA184" s="417"/>
      <c r="AB184" s="480"/>
      <c r="AC184" s="417"/>
      <c r="AD184" s="417"/>
      <c r="AE184" s="480"/>
      <c r="AF184" s="480"/>
      <c r="AG184" s="480"/>
      <c r="AH184" s="480"/>
      <c r="AI184" s="417"/>
      <c r="AJ184" s="481"/>
      <c r="AK184" s="417"/>
      <c r="AL184" s="431"/>
      <c r="AM184" s="480"/>
      <c r="AN184" s="480"/>
      <c r="AO184" s="480"/>
      <c r="AP184" s="480"/>
      <c r="AQ184" s="480"/>
      <c r="AR184" s="480"/>
      <c r="AS184" s="480"/>
      <c r="AT184" s="480"/>
      <c r="AU184" s="480"/>
      <c r="AV184" s="480"/>
      <c r="AW184" s="480"/>
      <c r="AX184" s="480"/>
      <c r="AY184" s="480"/>
      <c r="AZ184" s="480"/>
      <c r="BA184" s="480"/>
      <c r="BB184" s="480"/>
      <c r="BC184" s="480"/>
    </row>
    <row r="185" customFormat="false" ht="15" hidden="false" customHeight="false" outlineLevel="0" collapsed="false">
      <c r="A185" s="24"/>
      <c r="B185" s="2"/>
      <c r="C185" s="436" t="n">
        <v>1</v>
      </c>
      <c r="D185" s="437"/>
      <c r="E185" s="419"/>
      <c r="F185" s="438" t="n">
        <f aca="true">F$36*OFFSET('(Energiepreise)'!$E$26,0,$C184+'1. Anleitung'!$B$15-'(Energiepreise)'!$E$9)/100*(1-$W$31/100)</f>
        <v>0</v>
      </c>
      <c r="G185" s="438" t="n">
        <f aca="true">G$36*OFFSET('(Energiepreise)'!$E$26,0,$C184+'1. Anleitung'!$B$15-'(Energiepreise)'!$E$9)/100*(1-$W$31/100)</f>
        <v>0</v>
      </c>
      <c r="H185" s="438" t="n">
        <f aca="true">H$36*OFFSET('(Energiepreise)'!$E$26,0,$C184+'1. Anleitung'!$B$15-'(Energiepreise)'!$E$9)/100*(1-$W$31/100)</f>
        <v>0</v>
      </c>
      <c r="I185" s="438" t="n">
        <f aca="true">I$36*OFFSET('(Energiepreise)'!$E$26,0,$C184+'1. Anleitung'!$B$15-'(Energiepreise)'!$E$9)/100*(1-$W$31/100)</f>
        <v>0</v>
      </c>
      <c r="J185" s="439"/>
      <c r="K185" s="440" t="n">
        <f aca="false">SUM(F185:I185)</f>
        <v>0</v>
      </c>
      <c r="L185" s="439"/>
      <c r="M185" s="439"/>
      <c r="N185" s="441" t="n">
        <f aca="true">N$36*OFFSET('(Energiepreise)'!$E$26,0,$C184+'1. Anleitung'!$B$15-'(Energiepreise)'!$E$9)/100*(1-$AE$31/100)</f>
        <v>0</v>
      </c>
      <c r="O185" s="441" t="n">
        <f aca="true">O$36*OFFSET('(Energiepreise)'!$E$26,0,$C184+'1. Anleitung'!$B$15-'(Energiepreise)'!$E$9)/100*(1-$AE$31/100)</f>
        <v>0</v>
      </c>
      <c r="P185" s="441" t="n">
        <f aca="true">P$36*OFFSET('(Energiepreise)'!$E$26,0,$C184+'1. Anleitung'!$B$15-'(Energiepreise)'!$E$9)/100*(1-$AE$31/100)</f>
        <v>0</v>
      </c>
      <c r="Q185" s="441" t="n">
        <f aca="true">Q$36*OFFSET('(Energiepreise)'!$E$26,0,$C184+'1. Anleitung'!$B$15-'(Energiepreise)'!$E$9)/100*(1-$AE$31/100)</f>
        <v>0</v>
      </c>
      <c r="R185" s="442"/>
      <c r="S185" s="443" t="n">
        <f aca="false">SUM(N185:Q185)</f>
        <v>0</v>
      </c>
      <c r="T185" s="442"/>
      <c r="U185" s="437"/>
      <c r="V185" s="419"/>
      <c r="W185" s="438" t="n">
        <f aca="true">W$36*OFFSET('(Energiepreise)'!$E$26,0,$C184+'1. Anleitung'!$B$15-'(Energiepreise)'!$E$9)/100*(1-$W$31/100)</f>
        <v>0</v>
      </c>
      <c r="X185" s="438" t="n">
        <f aca="true">X$36*OFFSET('(Energiepreise)'!$E$26,0,$C184+'1. Anleitung'!$B$15-'(Energiepreise)'!$E$9)/100*(1-$W$31/100)</f>
        <v>0</v>
      </c>
      <c r="Y185" s="438" t="n">
        <f aca="true">Y$36*OFFSET('(Energiepreise)'!$E$26,0,$C184+'1. Anleitung'!$B$15-'(Energiepreise)'!$E$9)/100*(1-$W$31/100)</f>
        <v>0</v>
      </c>
      <c r="Z185" s="438" t="n">
        <f aca="true">Z$36*OFFSET('(Energiepreise)'!$E$26,0,$C184+'1. Anleitung'!$B$15-'(Energiepreise)'!$E$9)/100*(1-$W$31/100)</f>
        <v>0</v>
      </c>
      <c r="AA185" s="439"/>
      <c r="AB185" s="440" t="n">
        <f aca="false">SUM(W185:Z185)</f>
        <v>0</v>
      </c>
      <c r="AC185" s="439"/>
      <c r="AD185" s="439"/>
      <c r="AE185" s="441" t="n">
        <f aca="true">AE$36*OFFSET('(Energiepreise)'!$E$26,0,$C184+'1. Anleitung'!$B$15-'(Energiepreise)'!$E$9)/100*(1-$AE$31/100)</f>
        <v>0</v>
      </c>
      <c r="AF185" s="441" t="n">
        <f aca="true">AF$36*OFFSET('(Energiepreise)'!$E$26,0,$C184+'1. Anleitung'!$B$15-'(Energiepreise)'!$E$9)/100*(1-$AE$31/100)</f>
        <v>0</v>
      </c>
      <c r="AG185" s="441" t="n">
        <f aca="true">AG$36*OFFSET('(Energiepreise)'!$E$26,0,$C184+'1. Anleitung'!$B$15-'(Energiepreise)'!$E$9)/100*(1-$AE$31/100)</f>
        <v>0</v>
      </c>
      <c r="AH185" s="441" t="n">
        <f aca="true">AH$36*OFFSET('(Energiepreise)'!$E$26,0,$C184+'1. Anleitung'!$B$15-'(Energiepreise)'!$E$9)/100*(1-$AE$31/100)</f>
        <v>0</v>
      </c>
      <c r="AI185" s="442"/>
      <c r="AJ185" s="443" t="n">
        <f aca="false">SUM(AE185:AH185)</f>
        <v>0</v>
      </c>
      <c r="AK185" s="442"/>
      <c r="AL185" s="491" t="n">
        <f aca="true">AL$36*OFFSET('(Energiepreise)'!$E$26,0,$C184+'1. Anleitung'!$B$15-'(Energiepreise)'!$E$9)/100</f>
        <v>0</v>
      </c>
      <c r="AM185" s="492" t="n">
        <f aca="true">AM$36*OFFSET('(Energiepreise)'!$E$26,0,$C184+'1. Anleitung'!$B$15-'(Energiepreise)'!$E$9)/100</f>
        <v>0</v>
      </c>
      <c r="AN185" s="492" t="n">
        <f aca="true">AN$36*OFFSET('(Energiepreise)'!$E$26,0,$C184+'1. Anleitung'!$B$15-'(Energiepreise)'!$E$9)/100</f>
        <v>0</v>
      </c>
      <c r="AO185" s="492" t="n">
        <f aca="true">AO$36*OFFSET('(Energiepreise)'!$E$26,0,$C184+'1. Anleitung'!$B$15-'(Energiepreise)'!$E$9)/100</f>
        <v>0</v>
      </c>
      <c r="AP185" s="492" t="n">
        <f aca="true">AP$36*OFFSET('(Energiepreise)'!$E$26,0,$C184+'1. Anleitung'!$B$15-'(Energiepreise)'!$E$9)/100</f>
        <v>0</v>
      </c>
      <c r="AQ185" s="492" t="n">
        <f aca="true">AQ$36*OFFSET('(Energiepreise)'!$E$26,0,$C184+'1. Anleitung'!$B$15-'(Energiepreise)'!$E$9)/100</f>
        <v>0</v>
      </c>
      <c r="AR185" s="492" t="n">
        <f aca="true">AR$36*OFFSET('(Energiepreise)'!$E$26,0,$C184+'1. Anleitung'!$B$15-'(Energiepreise)'!$E$9)/100</f>
        <v>0</v>
      </c>
      <c r="AS185" s="492" t="n">
        <f aca="true">AS$36*OFFSET('(Energiepreise)'!$E$26,0,$C184+'1. Anleitung'!$B$15-'(Energiepreise)'!$E$9)/100</f>
        <v>0</v>
      </c>
      <c r="AT185" s="492" t="n">
        <f aca="true">AT$36*OFFSET('(Energiepreise)'!$E$26,0,$C184+'1. Anleitung'!$B$15-'(Energiepreise)'!$E$9)/100</f>
        <v>0</v>
      </c>
      <c r="AU185" s="445" t="n">
        <f aca="true">AU$36*OFFSET('(Energiepreise)'!$E$26,0,$C184+'1. Anleitung'!$B$15-'(Energiepreise)'!$E$9)/100*(1-AU$31/100)</f>
        <v>0</v>
      </c>
      <c r="AV185" s="445" t="n">
        <f aca="true">AV$36*OFFSET('(Energiepreise)'!$E$26,0,$C184+'1. Anleitung'!$B$15-'(Energiepreise)'!$E$9)/100*(1-AV$31/100)</f>
        <v>0</v>
      </c>
      <c r="AW185" s="445" t="n">
        <f aca="true">AW$36*OFFSET('(Energiepreise)'!$E$26,0,$C184+'1. Anleitung'!$B$15-'(Energiepreise)'!$E$9)/100*(1-AW$31/100)</f>
        <v>0</v>
      </c>
      <c r="AX185" s="445" t="n">
        <f aca="true">AX$36*OFFSET('(Energiepreise)'!$E$26,0,$C184+'1. Anleitung'!$B$15-'(Energiepreise)'!$E$9)/100*(1-AX$31/100)</f>
        <v>0</v>
      </c>
      <c r="AY185" s="445" t="n">
        <f aca="true">AY$36*OFFSET('(Energiepreise)'!$E$26,0,$C184+'1. Anleitung'!$B$15-'(Energiepreise)'!$E$9)/100*(1-AY$31/100)</f>
        <v>0</v>
      </c>
      <c r="AZ185" s="492" t="n">
        <f aca="true">AZ$36*OFFSET('(Energiepreise)'!$E$26,0,$C184+'1. Anleitung'!$B$15-'(Energiepreise)'!$E$9)/100</f>
        <v>0</v>
      </c>
      <c r="BA185" s="492" t="n">
        <f aca="true">BA$36*OFFSET('(Energiepreise)'!$E$26,0,$C184+'1. Anleitung'!$B$15-'(Energiepreise)'!$E$9)/100</f>
        <v>0</v>
      </c>
      <c r="BB185" s="445" t="e">
        <f aca="true">BB$36*OFFSET('(Energiepreise)'!$E$26,0,$C184+'1. Anleitung'!$B$15-'(Energiepreise)'!$E$9)/100*(1-BB$31/100)</f>
        <v>#DIV/0!</v>
      </c>
      <c r="BC185" s="445" t="e">
        <f aca="true">BC$36*OFFSET('(Energiepreise)'!$E$26,0,$C184+'1. Anleitung'!$B$15-'(Energiepreise)'!$E$9)/100*(1-BC$31/100)</f>
        <v>#DIV/0!</v>
      </c>
    </row>
    <row r="186" customFormat="false" ht="15" hidden="false" customHeight="false" outlineLevel="0" collapsed="false">
      <c r="A186" s="24"/>
      <c r="B186" s="2"/>
      <c r="C186" s="436" t="n">
        <v>2</v>
      </c>
      <c r="D186" s="437"/>
      <c r="E186" s="419"/>
      <c r="F186" s="438" t="n">
        <f aca="true">F$36*OFFSET('(Energiepreise)'!$E$26,0,$C185+'1. Anleitung'!$B$15-'(Energiepreise)'!$E$9)/100*(1-$W$31/100)</f>
        <v>0</v>
      </c>
      <c r="G186" s="438" t="n">
        <f aca="true">G$36*OFFSET('(Energiepreise)'!$E$26,0,$C185+'1. Anleitung'!$B$15-'(Energiepreise)'!$E$9)/100*(1-$W$31/100)</f>
        <v>0</v>
      </c>
      <c r="H186" s="438" t="n">
        <f aca="true">H$36*OFFSET('(Energiepreise)'!$E$26,0,$C185+'1. Anleitung'!$B$15-'(Energiepreise)'!$E$9)/100*(1-$W$31/100)</f>
        <v>0</v>
      </c>
      <c r="I186" s="438" t="n">
        <f aca="true">I$36*OFFSET('(Energiepreise)'!$E$26,0,$C185+'1. Anleitung'!$B$15-'(Energiepreise)'!$E$9)/100*(1-$W$31/100)</f>
        <v>0</v>
      </c>
      <c r="J186" s="439"/>
      <c r="K186" s="440" t="n">
        <f aca="false">SUM(F186:I186)</f>
        <v>0</v>
      </c>
      <c r="L186" s="439"/>
      <c r="M186" s="439"/>
      <c r="N186" s="441" t="n">
        <f aca="true">N$36*OFFSET('(Energiepreise)'!$E$26,0,$C185+'1. Anleitung'!$B$15-'(Energiepreise)'!$E$9)/100*(1-$AE$31/100)</f>
        <v>0</v>
      </c>
      <c r="O186" s="441" t="n">
        <f aca="true">O$36*OFFSET('(Energiepreise)'!$E$26,0,$C185+'1. Anleitung'!$B$15-'(Energiepreise)'!$E$9)/100*(1-$AE$31/100)</f>
        <v>0</v>
      </c>
      <c r="P186" s="441" t="n">
        <f aca="true">P$36*OFFSET('(Energiepreise)'!$E$26,0,$C185+'1. Anleitung'!$B$15-'(Energiepreise)'!$E$9)/100*(1-$AE$31/100)</f>
        <v>0</v>
      </c>
      <c r="Q186" s="441" t="n">
        <f aca="true">Q$36*OFFSET('(Energiepreise)'!$E$26,0,$C185+'1. Anleitung'!$B$15-'(Energiepreise)'!$E$9)/100*(1-$AE$31/100)</f>
        <v>0</v>
      </c>
      <c r="R186" s="442"/>
      <c r="S186" s="443" t="n">
        <f aca="false">SUM(N186:Q186)</f>
        <v>0</v>
      </c>
      <c r="T186" s="442"/>
      <c r="U186" s="437"/>
      <c r="V186" s="419"/>
      <c r="W186" s="438" t="n">
        <f aca="true">W$36*OFFSET('(Energiepreise)'!$E$26,0,$C185+'1. Anleitung'!$B$15-'(Energiepreise)'!$E$9)/100*(1-$W$31/100)</f>
        <v>0</v>
      </c>
      <c r="X186" s="438" t="n">
        <f aca="true">X$36*OFFSET('(Energiepreise)'!$E$26,0,$C185+'1. Anleitung'!$B$15-'(Energiepreise)'!$E$9)/100*(1-$W$31/100)</f>
        <v>0</v>
      </c>
      <c r="Y186" s="438" t="n">
        <f aca="true">Y$36*OFFSET('(Energiepreise)'!$E$26,0,$C185+'1. Anleitung'!$B$15-'(Energiepreise)'!$E$9)/100*(1-$W$31/100)</f>
        <v>0</v>
      </c>
      <c r="Z186" s="438" t="n">
        <f aca="true">Z$36*OFFSET('(Energiepreise)'!$E$26,0,$C185+'1. Anleitung'!$B$15-'(Energiepreise)'!$E$9)/100*(1-$W$31/100)</f>
        <v>0</v>
      </c>
      <c r="AA186" s="439"/>
      <c r="AB186" s="440" t="n">
        <f aca="false">SUM(W186:Z186)</f>
        <v>0</v>
      </c>
      <c r="AC186" s="439"/>
      <c r="AD186" s="439"/>
      <c r="AE186" s="441" t="n">
        <f aca="true">AE$36*OFFSET('(Energiepreise)'!$E$26,0,$C185+'1. Anleitung'!$B$15-'(Energiepreise)'!$E$9)/100*(1-$AE$31/100)</f>
        <v>0</v>
      </c>
      <c r="AF186" s="441" t="n">
        <f aca="true">AF$36*OFFSET('(Energiepreise)'!$E$26,0,$C185+'1. Anleitung'!$B$15-'(Energiepreise)'!$E$9)/100*(1-$AE$31/100)</f>
        <v>0</v>
      </c>
      <c r="AG186" s="441" t="n">
        <f aca="true">AG$36*OFFSET('(Energiepreise)'!$E$26,0,$C185+'1. Anleitung'!$B$15-'(Energiepreise)'!$E$9)/100*(1-$AE$31/100)</f>
        <v>0</v>
      </c>
      <c r="AH186" s="441" t="n">
        <f aca="true">AH$36*OFFSET('(Energiepreise)'!$E$26,0,$C185+'1. Anleitung'!$B$15-'(Energiepreise)'!$E$9)/100*(1-$AE$31/100)</f>
        <v>0</v>
      </c>
      <c r="AI186" s="442"/>
      <c r="AJ186" s="443" t="n">
        <f aca="false">SUM(AE186:AH186)</f>
        <v>0</v>
      </c>
      <c r="AK186" s="442"/>
      <c r="AL186" s="491" t="n">
        <f aca="true">AL$36*OFFSET('(Energiepreise)'!$E$26,0,$C185+'1. Anleitung'!$B$15-'(Energiepreise)'!$E$9)/100</f>
        <v>0</v>
      </c>
      <c r="AM186" s="492" t="n">
        <f aca="true">AM$36*OFFSET('(Energiepreise)'!$E$26,0,$C185+'1. Anleitung'!$B$15-'(Energiepreise)'!$E$9)/100</f>
        <v>0</v>
      </c>
      <c r="AN186" s="492" t="n">
        <f aca="true">AN$36*OFFSET('(Energiepreise)'!$E$26,0,$C185+'1. Anleitung'!$B$15-'(Energiepreise)'!$E$9)/100</f>
        <v>0</v>
      </c>
      <c r="AO186" s="492" t="n">
        <f aca="true">AO$36*OFFSET('(Energiepreise)'!$E$26,0,$C185+'1. Anleitung'!$B$15-'(Energiepreise)'!$E$9)/100</f>
        <v>0</v>
      </c>
      <c r="AP186" s="492" t="n">
        <f aca="true">AP$36*OFFSET('(Energiepreise)'!$E$26,0,$C185+'1. Anleitung'!$B$15-'(Energiepreise)'!$E$9)/100</f>
        <v>0</v>
      </c>
      <c r="AQ186" s="492" t="n">
        <f aca="true">AQ$36*OFFSET('(Energiepreise)'!$E$26,0,$C185+'1. Anleitung'!$B$15-'(Energiepreise)'!$E$9)/100</f>
        <v>0</v>
      </c>
      <c r="AR186" s="492" t="n">
        <f aca="true">AR$36*OFFSET('(Energiepreise)'!$E$26,0,$C185+'1. Anleitung'!$B$15-'(Energiepreise)'!$E$9)/100</f>
        <v>0</v>
      </c>
      <c r="AS186" s="492" t="n">
        <f aca="true">AS$36*OFFSET('(Energiepreise)'!$E$26,0,$C185+'1. Anleitung'!$B$15-'(Energiepreise)'!$E$9)/100</f>
        <v>0</v>
      </c>
      <c r="AT186" s="492" t="n">
        <f aca="true">AT$36*OFFSET('(Energiepreise)'!$E$26,0,$C185+'1. Anleitung'!$B$15-'(Energiepreise)'!$E$9)/100</f>
        <v>0</v>
      </c>
      <c r="AU186" s="445" t="n">
        <f aca="true">AU$36*OFFSET('(Energiepreise)'!$E$26,0,$C185+'1. Anleitung'!$B$15-'(Energiepreise)'!$E$9)/100*(1-AU$31/100)</f>
        <v>0</v>
      </c>
      <c r="AV186" s="445" t="n">
        <f aca="true">AV$36*OFFSET('(Energiepreise)'!$E$26,0,$C185+'1. Anleitung'!$B$15-'(Energiepreise)'!$E$9)/100*(1-AV$31/100)</f>
        <v>0</v>
      </c>
      <c r="AW186" s="445" t="n">
        <f aca="true">AW$36*OFFSET('(Energiepreise)'!$E$26,0,$C185+'1. Anleitung'!$B$15-'(Energiepreise)'!$E$9)/100*(1-AW$31/100)</f>
        <v>0</v>
      </c>
      <c r="AX186" s="445" t="n">
        <f aca="true">AX$36*OFFSET('(Energiepreise)'!$E$26,0,$C185+'1. Anleitung'!$B$15-'(Energiepreise)'!$E$9)/100*(1-AX$31/100)</f>
        <v>0</v>
      </c>
      <c r="AY186" s="445" t="n">
        <f aca="true">AY$36*OFFSET('(Energiepreise)'!$E$26,0,$C185+'1. Anleitung'!$B$15-'(Energiepreise)'!$E$9)/100*(1-AY$31/100)</f>
        <v>0</v>
      </c>
      <c r="AZ186" s="492" t="n">
        <f aca="true">AZ$36*OFFSET('(Energiepreise)'!$E$26,0,$C185+'1. Anleitung'!$B$15-'(Energiepreise)'!$E$9)/100</f>
        <v>0</v>
      </c>
      <c r="BA186" s="492" t="n">
        <f aca="true">BA$36*OFFSET('(Energiepreise)'!$E$26,0,$C185+'1. Anleitung'!$B$15-'(Energiepreise)'!$E$9)/100</f>
        <v>0</v>
      </c>
      <c r="BB186" s="445" t="e">
        <f aca="true">BB$36*OFFSET('(Energiepreise)'!$E$26,0,$C185+'1. Anleitung'!$B$15-'(Energiepreise)'!$E$9)/100*(1-BB$31/100)</f>
        <v>#DIV/0!</v>
      </c>
      <c r="BC186" s="445" t="e">
        <f aca="true">BC$36*OFFSET('(Energiepreise)'!$E$26,0,$C185+'1. Anleitung'!$B$15-'(Energiepreise)'!$E$9)/100*(1-BC$31/100)</f>
        <v>#DIV/0!</v>
      </c>
    </row>
    <row r="187" customFormat="false" ht="15" hidden="false" customHeight="false" outlineLevel="0" collapsed="false">
      <c r="A187" s="24"/>
      <c r="B187" s="2"/>
      <c r="C187" s="436" t="n">
        <v>3</v>
      </c>
      <c r="D187" s="437"/>
      <c r="E187" s="419"/>
      <c r="F187" s="438" t="n">
        <f aca="true">F$36*OFFSET('(Energiepreise)'!$E$26,0,$C186+'1. Anleitung'!$B$15-'(Energiepreise)'!$E$9)/100*(1-$W$31/100)</f>
        <v>0</v>
      </c>
      <c r="G187" s="438" t="n">
        <f aca="true">G$36*OFFSET('(Energiepreise)'!$E$26,0,$C186+'1. Anleitung'!$B$15-'(Energiepreise)'!$E$9)/100*(1-$W$31/100)</f>
        <v>0</v>
      </c>
      <c r="H187" s="438" t="n">
        <f aca="true">H$36*OFFSET('(Energiepreise)'!$E$26,0,$C186+'1. Anleitung'!$B$15-'(Energiepreise)'!$E$9)/100*(1-$W$31/100)</f>
        <v>0</v>
      </c>
      <c r="I187" s="438" t="n">
        <f aca="true">I$36*OFFSET('(Energiepreise)'!$E$26,0,$C186+'1. Anleitung'!$B$15-'(Energiepreise)'!$E$9)/100*(1-$W$31/100)</f>
        <v>0</v>
      </c>
      <c r="J187" s="439"/>
      <c r="K187" s="440" t="n">
        <f aca="false">SUM(F187:I187)</f>
        <v>0</v>
      </c>
      <c r="L187" s="439"/>
      <c r="M187" s="439"/>
      <c r="N187" s="441" t="n">
        <f aca="true">N$36*OFFSET('(Energiepreise)'!$E$26,0,$C186+'1. Anleitung'!$B$15-'(Energiepreise)'!$E$9)/100*(1-$AE$31/100)</f>
        <v>0</v>
      </c>
      <c r="O187" s="441" t="n">
        <f aca="true">O$36*OFFSET('(Energiepreise)'!$E$26,0,$C186+'1. Anleitung'!$B$15-'(Energiepreise)'!$E$9)/100*(1-$AE$31/100)</f>
        <v>0</v>
      </c>
      <c r="P187" s="441" t="n">
        <f aca="true">P$36*OFFSET('(Energiepreise)'!$E$26,0,$C186+'1. Anleitung'!$B$15-'(Energiepreise)'!$E$9)/100*(1-$AE$31/100)</f>
        <v>0</v>
      </c>
      <c r="Q187" s="441" t="n">
        <f aca="true">Q$36*OFFSET('(Energiepreise)'!$E$26,0,$C186+'1. Anleitung'!$B$15-'(Energiepreise)'!$E$9)/100*(1-$AE$31/100)</f>
        <v>0</v>
      </c>
      <c r="R187" s="442"/>
      <c r="S187" s="443" t="n">
        <f aca="false">SUM(N187:Q187)</f>
        <v>0</v>
      </c>
      <c r="T187" s="442"/>
      <c r="U187" s="437"/>
      <c r="V187" s="419"/>
      <c r="W187" s="438" t="n">
        <f aca="true">W$36*OFFSET('(Energiepreise)'!$E$26,0,$C186+'1. Anleitung'!$B$15-'(Energiepreise)'!$E$9)/100*(1-$W$31/100)</f>
        <v>0</v>
      </c>
      <c r="X187" s="438" t="n">
        <f aca="true">X$36*OFFSET('(Energiepreise)'!$E$26,0,$C186+'1. Anleitung'!$B$15-'(Energiepreise)'!$E$9)/100*(1-$W$31/100)</f>
        <v>0</v>
      </c>
      <c r="Y187" s="438" t="n">
        <f aca="true">Y$36*OFFSET('(Energiepreise)'!$E$26,0,$C186+'1. Anleitung'!$B$15-'(Energiepreise)'!$E$9)/100*(1-$W$31/100)</f>
        <v>0</v>
      </c>
      <c r="Z187" s="438" t="n">
        <f aca="true">Z$36*OFFSET('(Energiepreise)'!$E$26,0,$C186+'1. Anleitung'!$B$15-'(Energiepreise)'!$E$9)/100*(1-$W$31/100)</f>
        <v>0</v>
      </c>
      <c r="AA187" s="439"/>
      <c r="AB187" s="440" t="n">
        <f aca="false">SUM(W187:Z187)</f>
        <v>0</v>
      </c>
      <c r="AC187" s="439"/>
      <c r="AD187" s="439"/>
      <c r="AE187" s="441" t="n">
        <f aca="true">AE$36*OFFSET('(Energiepreise)'!$E$26,0,$C186+'1. Anleitung'!$B$15-'(Energiepreise)'!$E$9)/100*(1-$AE$31/100)</f>
        <v>0</v>
      </c>
      <c r="AF187" s="441" t="n">
        <f aca="true">AF$36*OFFSET('(Energiepreise)'!$E$26,0,$C186+'1. Anleitung'!$B$15-'(Energiepreise)'!$E$9)/100*(1-$AE$31/100)</f>
        <v>0</v>
      </c>
      <c r="AG187" s="441" t="n">
        <f aca="true">AG$36*OFFSET('(Energiepreise)'!$E$26,0,$C186+'1. Anleitung'!$B$15-'(Energiepreise)'!$E$9)/100*(1-$AE$31/100)</f>
        <v>0</v>
      </c>
      <c r="AH187" s="441" t="n">
        <f aca="true">AH$36*OFFSET('(Energiepreise)'!$E$26,0,$C186+'1. Anleitung'!$B$15-'(Energiepreise)'!$E$9)/100*(1-$AE$31/100)</f>
        <v>0</v>
      </c>
      <c r="AI187" s="442"/>
      <c r="AJ187" s="443" t="n">
        <f aca="false">SUM(AE187:AH187)</f>
        <v>0</v>
      </c>
      <c r="AK187" s="442"/>
      <c r="AL187" s="491" t="n">
        <f aca="true">AL$36*OFFSET('(Energiepreise)'!$E$26,0,$C186+'1. Anleitung'!$B$15-'(Energiepreise)'!$E$9)/100</f>
        <v>0</v>
      </c>
      <c r="AM187" s="492" t="n">
        <f aca="true">AM$36*OFFSET('(Energiepreise)'!$E$26,0,$C186+'1. Anleitung'!$B$15-'(Energiepreise)'!$E$9)/100</f>
        <v>0</v>
      </c>
      <c r="AN187" s="492" t="n">
        <f aca="true">AN$36*OFFSET('(Energiepreise)'!$E$26,0,$C186+'1. Anleitung'!$B$15-'(Energiepreise)'!$E$9)/100</f>
        <v>0</v>
      </c>
      <c r="AO187" s="492" t="n">
        <f aca="true">AO$36*OFFSET('(Energiepreise)'!$E$26,0,$C186+'1. Anleitung'!$B$15-'(Energiepreise)'!$E$9)/100</f>
        <v>0</v>
      </c>
      <c r="AP187" s="492" t="n">
        <f aca="true">AP$36*OFFSET('(Energiepreise)'!$E$26,0,$C186+'1. Anleitung'!$B$15-'(Energiepreise)'!$E$9)/100</f>
        <v>0</v>
      </c>
      <c r="AQ187" s="492" t="n">
        <f aca="true">AQ$36*OFFSET('(Energiepreise)'!$E$26,0,$C186+'1. Anleitung'!$B$15-'(Energiepreise)'!$E$9)/100</f>
        <v>0</v>
      </c>
      <c r="AR187" s="492" t="n">
        <f aca="true">AR$36*OFFSET('(Energiepreise)'!$E$26,0,$C186+'1. Anleitung'!$B$15-'(Energiepreise)'!$E$9)/100</f>
        <v>0</v>
      </c>
      <c r="AS187" s="492" t="n">
        <f aca="true">AS$36*OFFSET('(Energiepreise)'!$E$26,0,$C186+'1. Anleitung'!$B$15-'(Energiepreise)'!$E$9)/100</f>
        <v>0</v>
      </c>
      <c r="AT187" s="492" t="n">
        <f aca="true">AT$36*OFFSET('(Energiepreise)'!$E$26,0,$C186+'1. Anleitung'!$B$15-'(Energiepreise)'!$E$9)/100</f>
        <v>0</v>
      </c>
      <c r="AU187" s="445" t="n">
        <f aca="true">AU$36*OFFSET('(Energiepreise)'!$E$26,0,$C186+'1. Anleitung'!$B$15-'(Energiepreise)'!$E$9)/100*(1-AU$31/100)</f>
        <v>0</v>
      </c>
      <c r="AV187" s="445" t="n">
        <f aca="true">AV$36*OFFSET('(Energiepreise)'!$E$26,0,$C186+'1. Anleitung'!$B$15-'(Energiepreise)'!$E$9)/100*(1-AV$31/100)</f>
        <v>0</v>
      </c>
      <c r="AW187" s="445" t="n">
        <f aca="true">AW$36*OFFSET('(Energiepreise)'!$E$26,0,$C186+'1. Anleitung'!$B$15-'(Energiepreise)'!$E$9)/100*(1-AW$31/100)</f>
        <v>0</v>
      </c>
      <c r="AX187" s="445" t="n">
        <f aca="true">AX$36*OFFSET('(Energiepreise)'!$E$26,0,$C186+'1. Anleitung'!$B$15-'(Energiepreise)'!$E$9)/100*(1-AX$31/100)</f>
        <v>0</v>
      </c>
      <c r="AY187" s="445" t="n">
        <f aca="true">AY$36*OFFSET('(Energiepreise)'!$E$26,0,$C186+'1. Anleitung'!$B$15-'(Energiepreise)'!$E$9)/100*(1-AY$31/100)</f>
        <v>0</v>
      </c>
      <c r="AZ187" s="492" t="n">
        <f aca="true">AZ$36*OFFSET('(Energiepreise)'!$E$26,0,$C186+'1. Anleitung'!$B$15-'(Energiepreise)'!$E$9)/100</f>
        <v>0</v>
      </c>
      <c r="BA187" s="492" t="n">
        <f aca="true">BA$36*OFFSET('(Energiepreise)'!$E$26,0,$C186+'1. Anleitung'!$B$15-'(Energiepreise)'!$E$9)/100</f>
        <v>0</v>
      </c>
      <c r="BB187" s="445" t="e">
        <f aca="true">BB$36*OFFSET('(Energiepreise)'!$E$26,0,$C186+'1. Anleitung'!$B$15-'(Energiepreise)'!$E$9)/100*(1-BB$31/100)</f>
        <v>#DIV/0!</v>
      </c>
      <c r="BC187" s="445" t="e">
        <f aca="true">BC$36*OFFSET('(Energiepreise)'!$E$26,0,$C186+'1. Anleitung'!$B$15-'(Energiepreise)'!$E$9)/100*(1-BC$31/100)</f>
        <v>#DIV/0!</v>
      </c>
    </row>
    <row r="188" customFormat="false" ht="15" hidden="false" customHeight="false" outlineLevel="0" collapsed="false">
      <c r="A188" s="24"/>
      <c r="B188" s="2"/>
      <c r="C188" s="436" t="n">
        <v>4</v>
      </c>
      <c r="D188" s="437"/>
      <c r="E188" s="419"/>
      <c r="F188" s="438" t="n">
        <f aca="true">F$36*OFFSET('(Energiepreise)'!$E$26,0,$C187+'1. Anleitung'!$B$15-'(Energiepreise)'!$E$9)/100*(1-$W$31/100)</f>
        <v>0</v>
      </c>
      <c r="G188" s="438" t="n">
        <f aca="true">G$36*OFFSET('(Energiepreise)'!$E$26,0,$C187+'1. Anleitung'!$B$15-'(Energiepreise)'!$E$9)/100*(1-$W$31/100)</f>
        <v>0</v>
      </c>
      <c r="H188" s="438" t="n">
        <f aca="true">H$36*OFFSET('(Energiepreise)'!$E$26,0,$C187+'1. Anleitung'!$B$15-'(Energiepreise)'!$E$9)/100*(1-$W$31/100)</f>
        <v>0</v>
      </c>
      <c r="I188" s="438" t="n">
        <f aca="true">I$36*OFFSET('(Energiepreise)'!$E$26,0,$C187+'1. Anleitung'!$B$15-'(Energiepreise)'!$E$9)/100*(1-$W$31/100)</f>
        <v>0</v>
      </c>
      <c r="J188" s="439"/>
      <c r="K188" s="440" t="n">
        <f aca="false">SUM(F188:I188)</f>
        <v>0</v>
      </c>
      <c r="L188" s="439"/>
      <c r="M188" s="439"/>
      <c r="N188" s="441" t="n">
        <f aca="true">N$36*OFFSET('(Energiepreise)'!$E$26,0,$C187+'1. Anleitung'!$B$15-'(Energiepreise)'!$E$9)/100*(1-$AE$31/100)</f>
        <v>0</v>
      </c>
      <c r="O188" s="441" t="n">
        <f aca="true">O$36*OFFSET('(Energiepreise)'!$E$26,0,$C187+'1. Anleitung'!$B$15-'(Energiepreise)'!$E$9)/100*(1-$AE$31/100)</f>
        <v>0</v>
      </c>
      <c r="P188" s="441" t="n">
        <f aca="true">P$36*OFFSET('(Energiepreise)'!$E$26,0,$C187+'1. Anleitung'!$B$15-'(Energiepreise)'!$E$9)/100*(1-$AE$31/100)</f>
        <v>0</v>
      </c>
      <c r="Q188" s="441" t="n">
        <f aca="true">Q$36*OFFSET('(Energiepreise)'!$E$26,0,$C187+'1. Anleitung'!$B$15-'(Energiepreise)'!$E$9)/100*(1-$AE$31/100)</f>
        <v>0</v>
      </c>
      <c r="R188" s="442"/>
      <c r="S188" s="443" t="n">
        <f aca="false">SUM(N188:Q188)</f>
        <v>0</v>
      </c>
      <c r="T188" s="442"/>
      <c r="U188" s="437"/>
      <c r="V188" s="419"/>
      <c r="W188" s="438" t="n">
        <f aca="true">W$36*OFFSET('(Energiepreise)'!$E$26,0,$C187+'1. Anleitung'!$B$15-'(Energiepreise)'!$E$9)/100*(1-$W$31/100)</f>
        <v>0</v>
      </c>
      <c r="X188" s="438" t="n">
        <f aca="true">X$36*OFFSET('(Energiepreise)'!$E$26,0,$C187+'1. Anleitung'!$B$15-'(Energiepreise)'!$E$9)/100*(1-$W$31/100)</f>
        <v>0</v>
      </c>
      <c r="Y188" s="438" t="n">
        <f aca="true">Y$36*OFFSET('(Energiepreise)'!$E$26,0,$C187+'1. Anleitung'!$B$15-'(Energiepreise)'!$E$9)/100*(1-$W$31/100)</f>
        <v>0</v>
      </c>
      <c r="Z188" s="438" t="n">
        <f aca="true">Z$36*OFFSET('(Energiepreise)'!$E$26,0,$C187+'1. Anleitung'!$B$15-'(Energiepreise)'!$E$9)/100*(1-$W$31/100)</f>
        <v>0</v>
      </c>
      <c r="AA188" s="439"/>
      <c r="AB188" s="440" t="n">
        <f aca="false">SUM(W188:Z188)</f>
        <v>0</v>
      </c>
      <c r="AC188" s="439"/>
      <c r="AD188" s="439"/>
      <c r="AE188" s="441" t="n">
        <f aca="true">AE$36*OFFSET('(Energiepreise)'!$E$26,0,$C187+'1. Anleitung'!$B$15-'(Energiepreise)'!$E$9)/100*(1-$AE$31/100)</f>
        <v>0</v>
      </c>
      <c r="AF188" s="441" t="n">
        <f aca="true">AF$36*OFFSET('(Energiepreise)'!$E$26,0,$C187+'1. Anleitung'!$B$15-'(Energiepreise)'!$E$9)/100*(1-$AE$31/100)</f>
        <v>0</v>
      </c>
      <c r="AG188" s="441" t="n">
        <f aca="true">AG$36*OFFSET('(Energiepreise)'!$E$26,0,$C187+'1. Anleitung'!$B$15-'(Energiepreise)'!$E$9)/100*(1-$AE$31/100)</f>
        <v>0</v>
      </c>
      <c r="AH188" s="441" t="n">
        <f aca="true">AH$36*OFFSET('(Energiepreise)'!$E$26,0,$C187+'1. Anleitung'!$B$15-'(Energiepreise)'!$E$9)/100*(1-$AE$31/100)</f>
        <v>0</v>
      </c>
      <c r="AI188" s="442"/>
      <c r="AJ188" s="443" t="n">
        <f aca="false">SUM(AE188:AH188)</f>
        <v>0</v>
      </c>
      <c r="AK188" s="442"/>
      <c r="AL188" s="491" t="n">
        <f aca="true">AL$36*OFFSET('(Energiepreise)'!$E$26,0,$C187+'1. Anleitung'!$B$15-'(Energiepreise)'!$E$9)/100</f>
        <v>0</v>
      </c>
      <c r="AM188" s="492" t="n">
        <f aca="true">AM$36*OFFSET('(Energiepreise)'!$E$26,0,$C187+'1. Anleitung'!$B$15-'(Energiepreise)'!$E$9)/100</f>
        <v>0</v>
      </c>
      <c r="AN188" s="492" t="n">
        <f aca="true">AN$36*OFFSET('(Energiepreise)'!$E$26,0,$C187+'1. Anleitung'!$B$15-'(Energiepreise)'!$E$9)/100</f>
        <v>0</v>
      </c>
      <c r="AO188" s="492" t="n">
        <f aca="true">AO$36*OFFSET('(Energiepreise)'!$E$26,0,$C187+'1. Anleitung'!$B$15-'(Energiepreise)'!$E$9)/100</f>
        <v>0</v>
      </c>
      <c r="AP188" s="492" t="n">
        <f aca="true">AP$36*OFFSET('(Energiepreise)'!$E$26,0,$C187+'1. Anleitung'!$B$15-'(Energiepreise)'!$E$9)/100</f>
        <v>0</v>
      </c>
      <c r="AQ188" s="492" t="n">
        <f aca="true">AQ$36*OFFSET('(Energiepreise)'!$E$26,0,$C187+'1. Anleitung'!$B$15-'(Energiepreise)'!$E$9)/100</f>
        <v>0</v>
      </c>
      <c r="AR188" s="492" t="n">
        <f aca="true">AR$36*OFFSET('(Energiepreise)'!$E$26,0,$C187+'1. Anleitung'!$B$15-'(Energiepreise)'!$E$9)/100</f>
        <v>0</v>
      </c>
      <c r="AS188" s="492" t="n">
        <f aca="true">AS$36*OFFSET('(Energiepreise)'!$E$26,0,$C187+'1. Anleitung'!$B$15-'(Energiepreise)'!$E$9)/100</f>
        <v>0</v>
      </c>
      <c r="AT188" s="492" t="n">
        <f aca="true">AT$36*OFFSET('(Energiepreise)'!$E$26,0,$C187+'1. Anleitung'!$B$15-'(Energiepreise)'!$E$9)/100</f>
        <v>0</v>
      </c>
      <c r="AU188" s="445" t="n">
        <f aca="true">AU$36*OFFSET('(Energiepreise)'!$E$26,0,$C187+'1. Anleitung'!$B$15-'(Energiepreise)'!$E$9)/100*(1-AU$31/100)</f>
        <v>0</v>
      </c>
      <c r="AV188" s="445" t="n">
        <f aca="true">AV$36*OFFSET('(Energiepreise)'!$E$26,0,$C187+'1. Anleitung'!$B$15-'(Energiepreise)'!$E$9)/100*(1-AV$31/100)</f>
        <v>0</v>
      </c>
      <c r="AW188" s="445" t="n">
        <f aca="true">AW$36*OFFSET('(Energiepreise)'!$E$26,0,$C187+'1. Anleitung'!$B$15-'(Energiepreise)'!$E$9)/100*(1-AW$31/100)</f>
        <v>0</v>
      </c>
      <c r="AX188" s="445" t="n">
        <f aca="true">AX$36*OFFSET('(Energiepreise)'!$E$26,0,$C187+'1. Anleitung'!$B$15-'(Energiepreise)'!$E$9)/100*(1-AX$31/100)</f>
        <v>0</v>
      </c>
      <c r="AY188" s="445" t="n">
        <f aca="true">AY$36*OFFSET('(Energiepreise)'!$E$26,0,$C187+'1. Anleitung'!$B$15-'(Energiepreise)'!$E$9)/100*(1-AY$31/100)</f>
        <v>0</v>
      </c>
      <c r="AZ188" s="492" t="n">
        <f aca="true">AZ$36*OFFSET('(Energiepreise)'!$E$26,0,$C187+'1. Anleitung'!$B$15-'(Energiepreise)'!$E$9)/100</f>
        <v>0</v>
      </c>
      <c r="BA188" s="492" t="n">
        <f aca="true">BA$36*OFFSET('(Energiepreise)'!$E$26,0,$C187+'1. Anleitung'!$B$15-'(Energiepreise)'!$E$9)/100</f>
        <v>0</v>
      </c>
      <c r="BB188" s="445" t="e">
        <f aca="true">BB$36*OFFSET('(Energiepreise)'!$E$26,0,$C187+'1. Anleitung'!$B$15-'(Energiepreise)'!$E$9)/100*(1-BB$31/100)</f>
        <v>#DIV/0!</v>
      </c>
      <c r="BC188" s="445" t="e">
        <f aca="true">BC$36*OFFSET('(Energiepreise)'!$E$26,0,$C187+'1. Anleitung'!$B$15-'(Energiepreise)'!$E$9)/100*(1-BC$31/100)</f>
        <v>#DIV/0!</v>
      </c>
    </row>
    <row r="189" customFormat="false" ht="15" hidden="false" customHeight="false" outlineLevel="0" collapsed="false">
      <c r="A189" s="24"/>
      <c r="B189" s="2"/>
      <c r="C189" s="436" t="n">
        <v>5</v>
      </c>
      <c r="D189" s="437"/>
      <c r="E189" s="419"/>
      <c r="F189" s="438" t="n">
        <f aca="true">F$36*OFFSET('(Energiepreise)'!$E$26,0,$C188+'1. Anleitung'!$B$15-'(Energiepreise)'!$E$9)/100*(1-$W$31/100)</f>
        <v>0</v>
      </c>
      <c r="G189" s="438" t="n">
        <f aca="true">G$36*OFFSET('(Energiepreise)'!$E$26,0,$C188+'1. Anleitung'!$B$15-'(Energiepreise)'!$E$9)/100*(1-$W$31/100)</f>
        <v>0</v>
      </c>
      <c r="H189" s="438" t="n">
        <f aca="true">H$36*OFFSET('(Energiepreise)'!$E$26,0,$C188+'1. Anleitung'!$B$15-'(Energiepreise)'!$E$9)/100*(1-$W$31/100)</f>
        <v>0</v>
      </c>
      <c r="I189" s="438" t="n">
        <f aca="true">I$36*OFFSET('(Energiepreise)'!$E$26,0,$C188+'1. Anleitung'!$B$15-'(Energiepreise)'!$E$9)/100*(1-$W$31/100)</f>
        <v>0</v>
      </c>
      <c r="J189" s="439"/>
      <c r="K189" s="440" t="n">
        <f aca="false">SUM(F189:I189)</f>
        <v>0</v>
      </c>
      <c r="L189" s="439"/>
      <c r="M189" s="439"/>
      <c r="N189" s="441" t="n">
        <f aca="true">N$36*OFFSET('(Energiepreise)'!$E$26,0,$C188+'1. Anleitung'!$B$15-'(Energiepreise)'!$E$9)/100*(1-$AE$31/100)</f>
        <v>0</v>
      </c>
      <c r="O189" s="441" t="n">
        <f aca="true">O$36*OFFSET('(Energiepreise)'!$E$26,0,$C188+'1. Anleitung'!$B$15-'(Energiepreise)'!$E$9)/100*(1-$AE$31/100)</f>
        <v>0</v>
      </c>
      <c r="P189" s="441" t="n">
        <f aca="true">P$36*OFFSET('(Energiepreise)'!$E$26,0,$C188+'1. Anleitung'!$B$15-'(Energiepreise)'!$E$9)/100*(1-$AE$31/100)</f>
        <v>0</v>
      </c>
      <c r="Q189" s="441" t="n">
        <f aca="true">Q$36*OFFSET('(Energiepreise)'!$E$26,0,$C188+'1. Anleitung'!$B$15-'(Energiepreise)'!$E$9)/100*(1-$AE$31/100)</f>
        <v>0</v>
      </c>
      <c r="R189" s="442"/>
      <c r="S189" s="443" t="n">
        <f aca="false">SUM(N189:Q189)</f>
        <v>0</v>
      </c>
      <c r="T189" s="442"/>
      <c r="U189" s="437"/>
      <c r="V189" s="419"/>
      <c r="W189" s="438" t="n">
        <f aca="true">W$36*OFFSET('(Energiepreise)'!$E$26,0,$C188+'1. Anleitung'!$B$15-'(Energiepreise)'!$E$9)/100*(1-$W$31/100)</f>
        <v>0</v>
      </c>
      <c r="X189" s="438" t="n">
        <f aca="true">X$36*OFFSET('(Energiepreise)'!$E$26,0,$C188+'1. Anleitung'!$B$15-'(Energiepreise)'!$E$9)/100*(1-$W$31/100)</f>
        <v>0</v>
      </c>
      <c r="Y189" s="438" t="n">
        <f aca="true">Y$36*OFFSET('(Energiepreise)'!$E$26,0,$C188+'1. Anleitung'!$B$15-'(Energiepreise)'!$E$9)/100*(1-$W$31/100)</f>
        <v>0</v>
      </c>
      <c r="Z189" s="438" t="n">
        <f aca="true">Z$36*OFFSET('(Energiepreise)'!$E$26,0,$C188+'1. Anleitung'!$B$15-'(Energiepreise)'!$E$9)/100*(1-$W$31/100)</f>
        <v>0</v>
      </c>
      <c r="AA189" s="439"/>
      <c r="AB189" s="440" t="n">
        <f aca="false">SUM(W189:Z189)</f>
        <v>0</v>
      </c>
      <c r="AC189" s="439"/>
      <c r="AD189" s="439"/>
      <c r="AE189" s="441" t="n">
        <f aca="true">AE$36*OFFSET('(Energiepreise)'!$E$26,0,$C188+'1. Anleitung'!$B$15-'(Energiepreise)'!$E$9)/100*(1-$AE$31/100)</f>
        <v>0</v>
      </c>
      <c r="AF189" s="441" t="n">
        <f aca="true">AF$36*OFFSET('(Energiepreise)'!$E$26,0,$C188+'1. Anleitung'!$B$15-'(Energiepreise)'!$E$9)/100*(1-$AE$31/100)</f>
        <v>0</v>
      </c>
      <c r="AG189" s="441" t="n">
        <f aca="true">AG$36*OFFSET('(Energiepreise)'!$E$26,0,$C188+'1. Anleitung'!$B$15-'(Energiepreise)'!$E$9)/100*(1-$AE$31/100)</f>
        <v>0</v>
      </c>
      <c r="AH189" s="441" t="n">
        <f aca="true">AH$36*OFFSET('(Energiepreise)'!$E$26,0,$C188+'1. Anleitung'!$B$15-'(Energiepreise)'!$E$9)/100*(1-$AE$31/100)</f>
        <v>0</v>
      </c>
      <c r="AI189" s="442"/>
      <c r="AJ189" s="443" t="n">
        <f aca="false">SUM(AE189:AH189)</f>
        <v>0</v>
      </c>
      <c r="AK189" s="442"/>
      <c r="AL189" s="491" t="n">
        <f aca="true">AL$36*OFFSET('(Energiepreise)'!$E$26,0,$C188+'1. Anleitung'!$B$15-'(Energiepreise)'!$E$9)/100</f>
        <v>0</v>
      </c>
      <c r="AM189" s="492" t="n">
        <f aca="true">AM$36*OFFSET('(Energiepreise)'!$E$26,0,$C188+'1. Anleitung'!$B$15-'(Energiepreise)'!$E$9)/100</f>
        <v>0</v>
      </c>
      <c r="AN189" s="492" t="n">
        <f aca="true">AN$36*OFFSET('(Energiepreise)'!$E$26,0,$C188+'1. Anleitung'!$B$15-'(Energiepreise)'!$E$9)/100</f>
        <v>0</v>
      </c>
      <c r="AO189" s="492" t="n">
        <f aca="true">AO$36*OFFSET('(Energiepreise)'!$E$26,0,$C188+'1. Anleitung'!$B$15-'(Energiepreise)'!$E$9)/100</f>
        <v>0</v>
      </c>
      <c r="AP189" s="492" t="n">
        <f aca="true">AP$36*OFFSET('(Energiepreise)'!$E$26,0,$C188+'1. Anleitung'!$B$15-'(Energiepreise)'!$E$9)/100</f>
        <v>0</v>
      </c>
      <c r="AQ189" s="492" t="n">
        <f aca="true">AQ$36*OFFSET('(Energiepreise)'!$E$26,0,$C188+'1. Anleitung'!$B$15-'(Energiepreise)'!$E$9)/100</f>
        <v>0</v>
      </c>
      <c r="AR189" s="492" t="n">
        <f aca="true">AR$36*OFFSET('(Energiepreise)'!$E$26,0,$C188+'1. Anleitung'!$B$15-'(Energiepreise)'!$E$9)/100</f>
        <v>0</v>
      </c>
      <c r="AS189" s="492" t="n">
        <f aca="true">AS$36*OFFSET('(Energiepreise)'!$E$26,0,$C188+'1. Anleitung'!$B$15-'(Energiepreise)'!$E$9)/100</f>
        <v>0</v>
      </c>
      <c r="AT189" s="492" t="n">
        <f aca="true">AT$36*OFFSET('(Energiepreise)'!$E$26,0,$C188+'1. Anleitung'!$B$15-'(Energiepreise)'!$E$9)/100</f>
        <v>0</v>
      </c>
      <c r="AU189" s="445" t="n">
        <f aca="true">AU$36*OFFSET('(Energiepreise)'!$E$26,0,$C188+'1. Anleitung'!$B$15-'(Energiepreise)'!$E$9)/100*(1-AU$31/100)</f>
        <v>0</v>
      </c>
      <c r="AV189" s="445" t="n">
        <f aca="true">AV$36*OFFSET('(Energiepreise)'!$E$26,0,$C188+'1. Anleitung'!$B$15-'(Energiepreise)'!$E$9)/100*(1-AV$31/100)</f>
        <v>0</v>
      </c>
      <c r="AW189" s="445" t="n">
        <f aca="true">AW$36*OFFSET('(Energiepreise)'!$E$26,0,$C188+'1. Anleitung'!$B$15-'(Energiepreise)'!$E$9)/100*(1-AW$31/100)</f>
        <v>0</v>
      </c>
      <c r="AX189" s="445" t="n">
        <f aca="true">AX$36*OFFSET('(Energiepreise)'!$E$26,0,$C188+'1. Anleitung'!$B$15-'(Energiepreise)'!$E$9)/100*(1-AX$31/100)</f>
        <v>0</v>
      </c>
      <c r="AY189" s="445" t="n">
        <f aca="true">AY$36*OFFSET('(Energiepreise)'!$E$26,0,$C188+'1. Anleitung'!$B$15-'(Energiepreise)'!$E$9)/100*(1-AY$31/100)</f>
        <v>0</v>
      </c>
      <c r="AZ189" s="492" t="n">
        <f aca="true">AZ$36*OFFSET('(Energiepreise)'!$E$26,0,$C188+'1. Anleitung'!$B$15-'(Energiepreise)'!$E$9)/100</f>
        <v>0</v>
      </c>
      <c r="BA189" s="492" t="n">
        <f aca="true">BA$36*OFFSET('(Energiepreise)'!$E$26,0,$C188+'1. Anleitung'!$B$15-'(Energiepreise)'!$E$9)/100</f>
        <v>0</v>
      </c>
      <c r="BB189" s="445" t="e">
        <f aca="true">BB$36*OFFSET('(Energiepreise)'!$E$26,0,$C188+'1. Anleitung'!$B$15-'(Energiepreise)'!$E$9)/100*(1-BB$31/100)</f>
        <v>#DIV/0!</v>
      </c>
      <c r="BC189" s="445" t="e">
        <f aca="true">BC$36*OFFSET('(Energiepreise)'!$E$26,0,$C188+'1. Anleitung'!$B$15-'(Energiepreise)'!$E$9)/100*(1-BC$31/100)</f>
        <v>#DIV/0!</v>
      </c>
    </row>
    <row r="190" customFormat="false" ht="15" hidden="false" customHeight="false" outlineLevel="0" collapsed="false">
      <c r="A190" s="24"/>
      <c r="B190" s="2"/>
      <c r="C190" s="436" t="n">
        <v>6</v>
      </c>
      <c r="D190" s="437"/>
      <c r="E190" s="419"/>
      <c r="F190" s="438" t="n">
        <f aca="true">F$36*OFFSET('(Energiepreise)'!$E$26,0,$C189+'1. Anleitung'!$B$15-'(Energiepreise)'!$E$9)/100*(1-$W$31/100)</f>
        <v>0</v>
      </c>
      <c r="G190" s="438" t="n">
        <f aca="true">G$36*OFFSET('(Energiepreise)'!$E$26,0,$C189+'1. Anleitung'!$B$15-'(Energiepreise)'!$E$9)/100*(1-$W$31/100)</f>
        <v>0</v>
      </c>
      <c r="H190" s="438" t="n">
        <f aca="true">H$36*OFFSET('(Energiepreise)'!$E$26,0,$C189+'1. Anleitung'!$B$15-'(Energiepreise)'!$E$9)/100*(1-$W$31/100)</f>
        <v>0</v>
      </c>
      <c r="I190" s="438" t="n">
        <f aca="true">I$36*OFFSET('(Energiepreise)'!$E$26,0,$C189+'1. Anleitung'!$B$15-'(Energiepreise)'!$E$9)/100*(1-$W$31/100)</f>
        <v>0</v>
      </c>
      <c r="J190" s="439"/>
      <c r="K190" s="440" t="n">
        <f aca="false">SUM(F190:I190)</f>
        <v>0</v>
      </c>
      <c r="L190" s="439"/>
      <c r="M190" s="439"/>
      <c r="N190" s="441" t="n">
        <f aca="true">N$36*OFFSET('(Energiepreise)'!$E$26,0,$C189+'1. Anleitung'!$B$15-'(Energiepreise)'!$E$9)/100*(1-$AE$31/100)</f>
        <v>0</v>
      </c>
      <c r="O190" s="441" t="n">
        <f aca="true">O$36*OFFSET('(Energiepreise)'!$E$26,0,$C189+'1. Anleitung'!$B$15-'(Energiepreise)'!$E$9)/100*(1-$AE$31/100)</f>
        <v>0</v>
      </c>
      <c r="P190" s="441" t="n">
        <f aca="true">P$36*OFFSET('(Energiepreise)'!$E$26,0,$C189+'1. Anleitung'!$B$15-'(Energiepreise)'!$E$9)/100*(1-$AE$31/100)</f>
        <v>0</v>
      </c>
      <c r="Q190" s="441" t="n">
        <f aca="true">Q$36*OFFSET('(Energiepreise)'!$E$26,0,$C189+'1. Anleitung'!$B$15-'(Energiepreise)'!$E$9)/100*(1-$AE$31/100)</f>
        <v>0</v>
      </c>
      <c r="R190" s="442"/>
      <c r="S190" s="443" t="n">
        <f aca="false">SUM(N190:Q190)</f>
        <v>0</v>
      </c>
      <c r="T190" s="442"/>
      <c r="U190" s="437"/>
      <c r="V190" s="419"/>
      <c r="W190" s="438" t="n">
        <f aca="true">W$36*OFFSET('(Energiepreise)'!$E$26,0,$C189+'1. Anleitung'!$B$15-'(Energiepreise)'!$E$9)/100*(1-$W$31/100)</f>
        <v>0</v>
      </c>
      <c r="X190" s="438" t="n">
        <f aca="true">X$36*OFFSET('(Energiepreise)'!$E$26,0,$C189+'1. Anleitung'!$B$15-'(Energiepreise)'!$E$9)/100*(1-$W$31/100)</f>
        <v>0</v>
      </c>
      <c r="Y190" s="438" t="n">
        <f aca="true">Y$36*OFFSET('(Energiepreise)'!$E$26,0,$C189+'1. Anleitung'!$B$15-'(Energiepreise)'!$E$9)/100*(1-$W$31/100)</f>
        <v>0</v>
      </c>
      <c r="Z190" s="438" t="n">
        <f aca="true">Z$36*OFFSET('(Energiepreise)'!$E$26,0,$C189+'1. Anleitung'!$B$15-'(Energiepreise)'!$E$9)/100*(1-$W$31/100)</f>
        <v>0</v>
      </c>
      <c r="AA190" s="439"/>
      <c r="AB190" s="440" t="n">
        <f aca="false">SUM(W190:Z190)</f>
        <v>0</v>
      </c>
      <c r="AC190" s="439"/>
      <c r="AD190" s="439"/>
      <c r="AE190" s="441" t="n">
        <f aca="true">AE$36*OFFSET('(Energiepreise)'!$E$26,0,$C189+'1. Anleitung'!$B$15-'(Energiepreise)'!$E$9)/100*(1-$AE$31/100)</f>
        <v>0</v>
      </c>
      <c r="AF190" s="441" t="n">
        <f aca="true">AF$36*OFFSET('(Energiepreise)'!$E$26,0,$C189+'1. Anleitung'!$B$15-'(Energiepreise)'!$E$9)/100*(1-$AE$31/100)</f>
        <v>0</v>
      </c>
      <c r="AG190" s="441" t="n">
        <f aca="true">AG$36*OFFSET('(Energiepreise)'!$E$26,0,$C189+'1. Anleitung'!$B$15-'(Energiepreise)'!$E$9)/100*(1-$AE$31/100)</f>
        <v>0</v>
      </c>
      <c r="AH190" s="441" t="n">
        <f aca="true">AH$36*OFFSET('(Energiepreise)'!$E$26,0,$C189+'1. Anleitung'!$B$15-'(Energiepreise)'!$E$9)/100*(1-$AE$31/100)</f>
        <v>0</v>
      </c>
      <c r="AI190" s="442"/>
      <c r="AJ190" s="443" t="n">
        <f aca="false">SUM(AE190:AH190)</f>
        <v>0</v>
      </c>
      <c r="AK190" s="442"/>
      <c r="AL190" s="491" t="n">
        <f aca="true">AL$36*OFFSET('(Energiepreise)'!$E$26,0,$C189+'1. Anleitung'!$B$15-'(Energiepreise)'!$E$9)/100</f>
        <v>0</v>
      </c>
      <c r="AM190" s="492" t="n">
        <f aca="true">AM$36*OFFSET('(Energiepreise)'!$E$26,0,$C189+'1. Anleitung'!$B$15-'(Energiepreise)'!$E$9)/100</f>
        <v>0</v>
      </c>
      <c r="AN190" s="492" t="n">
        <f aca="true">AN$36*OFFSET('(Energiepreise)'!$E$26,0,$C189+'1. Anleitung'!$B$15-'(Energiepreise)'!$E$9)/100</f>
        <v>0</v>
      </c>
      <c r="AO190" s="492" t="n">
        <f aca="true">AO$36*OFFSET('(Energiepreise)'!$E$26,0,$C189+'1. Anleitung'!$B$15-'(Energiepreise)'!$E$9)/100</f>
        <v>0</v>
      </c>
      <c r="AP190" s="492" t="n">
        <f aca="true">AP$36*OFFSET('(Energiepreise)'!$E$26,0,$C189+'1. Anleitung'!$B$15-'(Energiepreise)'!$E$9)/100</f>
        <v>0</v>
      </c>
      <c r="AQ190" s="492" t="n">
        <f aca="true">AQ$36*OFFSET('(Energiepreise)'!$E$26,0,$C189+'1. Anleitung'!$B$15-'(Energiepreise)'!$E$9)/100</f>
        <v>0</v>
      </c>
      <c r="AR190" s="492" t="n">
        <f aca="true">AR$36*OFFSET('(Energiepreise)'!$E$26,0,$C189+'1. Anleitung'!$B$15-'(Energiepreise)'!$E$9)/100</f>
        <v>0</v>
      </c>
      <c r="AS190" s="492" t="n">
        <f aca="true">AS$36*OFFSET('(Energiepreise)'!$E$26,0,$C189+'1. Anleitung'!$B$15-'(Energiepreise)'!$E$9)/100</f>
        <v>0</v>
      </c>
      <c r="AT190" s="492" t="n">
        <f aca="true">AT$36*OFFSET('(Energiepreise)'!$E$26,0,$C189+'1. Anleitung'!$B$15-'(Energiepreise)'!$E$9)/100</f>
        <v>0</v>
      </c>
      <c r="AU190" s="445" t="n">
        <f aca="true">AU$36*OFFSET('(Energiepreise)'!$E$26,0,$C189+'1. Anleitung'!$B$15-'(Energiepreise)'!$E$9)/100*(1-AU$31/100)</f>
        <v>0</v>
      </c>
      <c r="AV190" s="445" t="n">
        <f aca="true">AV$36*OFFSET('(Energiepreise)'!$E$26,0,$C189+'1. Anleitung'!$B$15-'(Energiepreise)'!$E$9)/100*(1-AV$31/100)</f>
        <v>0</v>
      </c>
      <c r="AW190" s="445" t="n">
        <f aca="true">AW$36*OFFSET('(Energiepreise)'!$E$26,0,$C189+'1. Anleitung'!$B$15-'(Energiepreise)'!$E$9)/100*(1-AW$31/100)</f>
        <v>0</v>
      </c>
      <c r="AX190" s="445" t="n">
        <f aca="true">AX$36*OFFSET('(Energiepreise)'!$E$26,0,$C189+'1. Anleitung'!$B$15-'(Energiepreise)'!$E$9)/100*(1-AX$31/100)</f>
        <v>0</v>
      </c>
      <c r="AY190" s="445" t="n">
        <f aca="true">AY$36*OFFSET('(Energiepreise)'!$E$26,0,$C189+'1. Anleitung'!$B$15-'(Energiepreise)'!$E$9)/100*(1-AY$31/100)</f>
        <v>0</v>
      </c>
      <c r="AZ190" s="492" t="n">
        <f aca="true">AZ$36*OFFSET('(Energiepreise)'!$E$26,0,$C189+'1. Anleitung'!$B$15-'(Energiepreise)'!$E$9)/100</f>
        <v>0</v>
      </c>
      <c r="BA190" s="492" t="n">
        <f aca="true">BA$36*OFFSET('(Energiepreise)'!$E$26,0,$C189+'1. Anleitung'!$B$15-'(Energiepreise)'!$E$9)/100</f>
        <v>0</v>
      </c>
      <c r="BB190" s="445" t="e">
        <f aca="true">BB$36*OFFSET('(Energiepreise)'!$E$26,0,$C189+'1. Anleitung'!$B$15-'(Energiepreise)'!$E$9)/100*(1-BB$31/100)</f>
        <v>#DIV/0!</v>
      </c>
      <c r="BC190" s="445" t="e">
        <f aca="true">BC$36*OFFSET('(Energiepreise)'!$E$26,0,$C189+'1. Anleitung'!$B$15-'(Energiepreise)'!$E$9)/100*(1-BC$31/100)</f>
        <v>#DIV/0!</v>
      </c>
    </row>
    <row r="191" customFormat="false" ht="15" hidden="false" customHeight="false" outlineLevel="0" collapsed="false">
      <c r="A191" s="24"/>
      <c r="B191" s="2"/>
      <c r="C191" s="436" t="n">
        <v>7</v>
      </c>
      <c r="D191" s="437"/>
      <c r="E191" s="419"/>
      <c r="F191" s="438" t="n">
        <f aca="true">F$36*OFFSET('(Energiepreise)'!$E$26,0,$C190+'1. Anleitung'!$B$15-'(Energiepreise)'!$E$9)/100*(1-$W$31/100)</f>
        <v>0</v>
      </c>
      <c r="G191" s="438" t="n">
        <f aca="true">G$36*OFFSET('(Energiepreise)'!$E$26,0,$C190+'1. Anleitung'!$B$15-'(Energiepreise)'!$E$9)/100*(1-$W$31/100)</f>
        <v>0</v>
      </c>
      <c r="H191" s="438" t="n">
        <f aca="true">H$36*OFFSET('(Energiepreise)'!$E$26,0,$C190+'1. Anleitung'!$B$15-'(Energiepreise)'!$E$9)/100*(1-$W$31/100)</f>
        <v>0</v>
      </c>
      <c r="I191" s="438" t="n">
        <f aca="true">I$36*OFFSET('(Energiepreise)'!$E$26,0,$C190+'1. Anleitung'!$B$15-'(Energiepreise)'!$E$9)/100*(1-$W$31/100)</f>
        <v>0</v>
      </c>
      <c r="J191" s="439"/>
      <c r="K191" s="440" t="n">
        <f aca="false">SUM(F191:I191)</f>
        <v>0</v>
      </c>
      <c r="L191" s="439"/>
      <c r="M191" s="439"/>
      <c r="N191" s="441" t="n">
        <f aca="true">N$36*OFFSET('(Energiepreise)'!$E$26,0,$C190+'1. Anleitung'!$B$15-'(Energiepreise)'!$E$9)/100*(1-$AE$31/100)</f>
        <v>0</v>
      </c>
      <c r="O191" s="441" t="n">
        <f aca="true">O$36*OFFSET('(Energiepreise)'!$E$26,0,$C190+'1. Anleitung'!$B$15-'(Energiepreise)'!$E$9)/100*(1-$AE$31/100)</f>
        <v>0</v>
      </c>
      <c r="P191" s="441" t="n">
        <f aca="true">P$36*OFFSET('(Energiepreise)'!$E$26,0,$C190+'1. Anleitung'!$B$15-'(Energiepreise)'!$E$9)/100*(1-$AE$31/100)</f>
        <v>0</v>
      </c>
      <c r="Q191" s="441" t="n">
        <f aca="true">Q$36*OFFSET('(Energiepreise)'!$E$26,0,$C190+'1. Anleitung'!$B$15-'(Energiepreise)'!$E$9)/100*(1-$AE$31/100)</f>
        <v>0</v>
      </c>
      <c r="R191" s="442"/>
      <c r="S191" s="443" t="n">
        <f aca="false">SUM(N191:Q191)</f>
        <v>0</v>
      </c>
      <c r="T191" s="442"/>
      <c r="U191" s="437"/>
      <c r="V191" s="419"/>
      <c r="W191" s="438" t="n">
        <f aca="true">W$36*OFFSET('(Energiepreise)'!$E$26,0,$C190+'1. Anleitung'!$B$15-'(Energiepreise)'!$E$9)/100*(1-$W$31/100)</f>
        <v>0</v>
      </c>
      <c r="X191" s="438" t="n">
        <f aca="true">X$36*OFFSET('(Energiepreise)'!$E$26,0,$C190+'1. Anleitung'!$B$15-'(Energiepreise)'!$E$9)/100*(1-$W$31/100)</f>
        <v>0</v>
      </c>
      <c r="Y191" s="438" t="n">
        <f aca="true">Y$36*OFFSET('(Energiepreise)'!$E$26,0,$C190+'1. Anleitung'!$B$15-'(Energiepreise)'!$E$9)/100*(1-$W$31/100)</f>
        <v>0</v>
      </c>
      <c r="Z191" s="438" t="n">
        <f aca="true">Z$36*OFFSET('(Energiepreise)'!$E$26,0,$C190+'1. Anleitung'!$B$15-'(Energiepreise)'!$E$9)/100*(1-$W$31/100)</f>
        <v>0</v>
      </c>
      <c r="AA191" s="439"/>
      <c r="AB191" s="440" t="n">
        <f aca="false">SUM(W191:Z191)</f>
        <v>0</v>
      </c>
      <c r="AC191" s="439"/>
      <c r="AD191" s="439"/>
      <c r="AE191" s="441" t="n">
        <f aca="true">AE$36*OFFSET('(Energiepreise)'!$E$26,0,$C190+'1. Anleitung'!$B$15-'(Energiepreise)'!$E$9)/100*(1-$AE$31/100)</f>
        <v>0</v>
      </c>
      <c r="AF191" s="441" t="n">
        <f aca="true">AF$36*OFFSET('(Energiepreise)'!$E$26,0,$C190+'1. Anleitung'!$B$15-'(Energiepreise)'!$E$9)/100*(1-$AE$31/100)</f>
        <v>0</v>
      </c>
      <c r="AG191" s="441" t="n">
        <f aca="true">AG$36*OFFSET('(Energiepreise)'!$E$26,0,$C190+'1. Anleitung'!$B$15-'(Energiepreise)'!$E$9)/100*(1-$AE$31/100)</f>
        <v>0</v>
      </c>
      <c r="AH191" s="441" t="n">
        <f aca="true">AH$36*OFFSET('(Energiepreise)'!$E$26,0,$C190+'1. Anleitung'!$B$15-'(Energiepreise)'!$E$9)/100*(1-$AE$31/100)</f>
        <v>0</v>
      </c>
      <c r="AI191" s="442"/>
      <c r="AJ191" s="443" t="n">
        <f aca="false">SUM(AE191:AH191)</f>
        <v>0</v>
      </c>
      <c r="AK191" s="442"/>
      <c r="AL191" s="491" t="n">
        <f aca="true">AL$36*OFFSET('(Energiepreise)'!$E$26,0,$C190+'1. Anleitung'!$B$15-'(Energiepreise)'!$E$9)/100</f>
        <v>0</v>
      </c>
      <c r="AM191" s="492" t="n">
        <f aca="true">AM$36*OFFSET('(Energiepreise)'!$E$26,0,$C190+'1. Anleitung'!$B$15-'(Energiepreise)'!$E$9)/100</f>
        <v>0</v>
      </c>
      <c r="AN191" s="492" t="n">
        <f aca="true">AN$36*OFFSET('(Energiepreise)'!$E$26,0,$C190+'1. Anleitung'!$B$15-'(Energiepreise)'!$E$9)/100</f>
        <v>0</v>
      </c>
      <c r="AO191" s="492" t="n">
        <f aca="true">AO$36*OFFSET('(Energiepreise)'!$E$26,0,$C190+'1. Anleitung'!$B$15-'(Energiepreise)'!$E$9)/100</f>
        <v>0</v>
      </c>
      <c r="AP191" s="492" t="n">
        <f aca="true">AP$36*OFFSET('(Energiepreise)'!$E$26,0,$C190+'1. Anleitung'!$B$15-'(Energiepreise)'!$E$9)/100</f>
        <v>0</v>
      </c>
      <c r="AQ191" s="492" t="n">
        <f aca="true">AQ$36*OFFSET('(Energiepreise)'!$E$26,0,$C190+'1. Anleitung'!$B$15-'(Energiepreise)'!$E$9)/100</f>
        <v>0</v>
      </c>
      <c r="AR191" s="492" t="n">
        <f aca="true">AR$36*OFFSET('(Energiepreise)'!$E$26,0,$C190+'1. Anleitung'!$B$15-'(Energiepreise)'!$E$9)/100</f>
        <v>0</v>
      </c>
      <c r="AS191" s="492" t="n">
        <f aca="true">AS$36*OFFSET('(Energiepreise)'!$E$26,0,$C190+'1. Anleitung'!$B$15-'(Energiepreise)'!$E$9)/100</f>
        <v>0</v>
      </c>
      <c r="AT191" s="492" t="n">
        <f aca="true">AT$36*OFFSET('(Energiepreise)'!$E$26,0,$C190+'1. Anleitung'!$B$15-'(Energiepreise)'!$E$9)/100</f>
        <v>0</v>
      </c>
      <c r="AU191" s="445" t="n">
        <f aca="true">AU$36*OFFSET('(Energiepreise)'!$E$26,0,$C190+'1. Anleitung'!$B$15-'(Energiepreise)'!$E$9)/100*(1-AU$31/100)</f>
        <v>0</v>
      </c>
      <c r="AV191" s="445" t="n">
        <f aca="true">AV$36*OFFSET('(Energiepreise)'!$E$26,0,$C190+'1. Anleitung'!$B$15-'(Energiepreise)'!$E$9)/100*(1-AV$31/100)</f>
        <v>0</v>
      </c>
      <c r="AW191" s="445" t="n">
        <f aca="true">AW$36*OFFSET('(Energiepreise)'!$E$26,0,$C190+'1. Anleitung'!$B$15-'(Energiepreise)'!$E$9)/100*(1-AW$31/100)</f>
        <v>0</v>
      </c>
      <c r="AX191" s="445" t="n">
        <f aca="true">AX$36*OFFSET('(Energiepreise)'!$E$26,0,$C190+'1. Anleitung'!$B$15-'(Energiepreise)'!$E$9)/100*(1-AX$31/100)</f>
        <v>0</v>
      </c>
      <c r="AY191" s="445" t="n">
        <f aca="true">AY$36*OFFSET('(Energiepreise)'!$E$26,0,$C190+'1. Anleitung'!$B$15-'(Energiepreise)'!$E$9)/100*(1-AY$31/100)</f>
        <v>0</v>
      </c>
      <c r="AZ191" s="492" t="n">
        <f aca="true">AZ$36*OFFSET('(Energiepreise)'!$E$26,0,$C190+'1. Anleitung'!$B$15-'(Energiepreise)'!$E$9)/100</f>
        <v>0</v>
      </c>
      <c r="BA191" s="492" t="n">
        <f aca="true">BA$36*OFFSET('(Energiepreise)'!$E$26,0,$C190+'1. Anleitung'!$B$15-'(Energiepreise)'!$E$9)/100</f>
        <v>0</v>
      </c>
      <c r="BB191" s="445" t="e">
        <f aca="true">BB$36*OFFSET('(Energiepreise)'!$E$26,0,$C190+'1. Anleitung'!$B$15-'(Energiepreise)'!$E$9)/100*(1-BB$31/100)</f>
        <v>#DIV/0!</v>
      </c>
      <c r="BC191" s="445" t="e">
        <f aca="true">BC$36*OFFSET('(Energiepreise)'!$E$26,0,$C190+'1. Anleitung'!$B$15-'(Energiepreise)'!$E$9)/100*(1-BC$31/100)</f>
        <v>#DIV/0!</v>
      </c>
    </row>
    <row r="192" customFormat="false" ht="15" hidden="false" customHeight="false" outlineLevel="0" collapsed="false">
      <c r="A192" s="24"/>
      <c r="B192" s="2"/>
      <c r="C192" s="436" t="n">
        <v>8</v>
      </c>
      <c r="D192" s="437"/>
      <c r="E192" s="419"/>
      <c r="F192" s="438" t="n">
        <f aca="true">F$36*OFFSET('(Energiepreise)'!$E$26,0,$C191+'1. Anleitung'!$B$15-'(Energiepreise)'!$E$9)/100*(1-$W$31/100)</f>
        <v>0</v>
      </c>
      <c r="G192" s="438" t="n">
        <f aca="true">G$36*OFFSET('(Energiepreise)'!$E$26,0,$C191+'1. Anleitung'!$B$15-'(Energiepreise)'!$E$9)/100*(1-$W$31/100)</f>
        <v>0</v>
      </c>
      <c r="H192" s="438" t="n">
        <f aca="true">H$36*OFFSET('(Energiepreise)'!$E$26,0,$C191+'1. Anleitung'!$B$15-'(Energiepreise)'!$E$9)/100*(1-$W$31/100)</f>
        <v>0</v>
      </c>
      <c r="I192" s="438" t="n">
        <f aca="true">I$36*OFFSET('(Energiepreise)'!$E$26,0,$C191+'1. Anleitung'!$B$15-'(Energiepreise)'!$E$9)/100*(1-$W$31/100)</f>
        <v>0</v>
      </c>
      <c r="J192" s="439"/>
      <c r="K192" s="440" t="n">
        <f aca="false">SUM(F192:I192)</f>
        <v>0</v>
      </c>
      <c r="L192" s="439"/>
      <c r="M192" s="439"/>
      <c r="N192" s="441" t="n">
        <f aca="true">N$36*OFFSET('(Energiepreise)'!$E$26,0,$C191+'1. Anleitung'!$B$15-'(Energiepreise)'!$E$9)/100*(1-$AE$31/100)</f>
        <v>0</v>
      </c>
      <c r="O192" s="441" t="n">
        <f aca="true">O$36*OFFSET('(Energiepreise)'!$E$26,0,$C191+'1. Anleitung'!$B$15-'(Energiepreise)'!$E$9)/100*(1-$AE$31/100)</f>
        <v>0</v>
      </c>
      <c r="P192" s="441" t="n">
        <f aca="true">P$36*OFFSET('(Energiepreise)'!$E$26,0,$C191+'1. Anleitung'!$B$15-'(Energiepreise)'!$E$9)/100*(1-$AE$31/100)</f>
        <v>0</v>
      </c>
      <c r="Q192" s="441" t="n">
        <f aca="true">Q$36*OFFSET('(Energiepreise)'!$E$26,0,$C191+'1. Anleitung'!$B$15-'(Energiepreise)'!$E$9)/100*(1-$AE$31/100)</f>
        <v>0</v>
      </c>
      <c r="R192" s="442"/>
      <c r="S192" s="443" t="n">
        <f aca="false">SUM(N192:Q192)</f>
        <v>0</v>
      </c>
      <c r="T192" s="442"/>
      <c r="U192" s="437"/>
      <c r="V192" s="419"/>
      <c r="W192" s="438" t="n">
        <f aca="true">W$36*OFFSET('(Energiepreise)'!$E$26,0,$C191+'1. Anleitung'!$B$15-'(Energiepreise)'!$E$9)/100*(1-$W$31/100)</f>
        <v>0</v>
      </c>
      <c r="X192" s="438" t="n">
        <f aca="true">X$36*OFFSET('(Energiepreise)'!$E$26,0,$C191+'1. Anleitung'!$B$15-'(Energiepreise)'!$E$9)/100*(1-$W$31/100)</f>
        <v>0</v>
      </c>
      <c r="Y192" s="438" t="n">
        <f aca="true">Y$36*OFFSET('(Energiepreise)'!$E$26,0,$C191+'1. Anleitung'!$B$15-'(Energiepreise)'!$E$9)/100*(1-$W$31/100)</f>
        <v>0</v>
      </c>
      <c r="Z192" s="438" t="n">
        <f aca="true">Z$36*OFFSET('(Energiepreise)'!$E$26,0,$C191+'1. Anleitung'!$B$15-'(Energiepreise)'!$E$9)/100*(1-$W$31/100)</f>
        <v>0</v>
      </c>
      <c r="AA192" s="439"/>
      <c r="AB192" s="440" t="n">
        <f aca="false">SUM(W192:Z192)</f>
        <v>0</v>
      </c>
      <c r="AC192" s="439"/>
      <c r="AD192" s="439"/>
      <c r="AE192" s="441" t="n">
        <f aca="true">AE$36*OFFSET('(Energiepreise)'!$E$26,0,$C191+'1. Anleitung'!$B$15-'(Energiepreise)'!$E$9)/100*(1-$AE$31/100)</f>
        <v>0</v>
      </c>
      <c r="AF192" s="441" t="n">
        <f aca="true">AF$36*OFFSET('(Energiepreise)'!$E$26,0,$C191+'1. Anleitung'!$B$15-'(Energiepreise)'!$E$9)/100*(1-$AE$31/100)</f>
        <v>0</v>
      </c>
      <c r="AG192" s="441" t="n">
        <f aca="true">AG$36*OFFSET('(Energiepreise)'!$E$26,0,$C191+'1. Anleitung'!$B$15-'(Energiepreise)'!$E$9)/100*(1-$AE$31/100)</f>
        <v>0</v>
      </c>
      <c r="AH192" s="441" t="n">
        <f aca="true">AH$36*OFFSET('(Energiepreise)'!$E$26,0,$C191+'1. Anleitung'!$B$15-'(Energiepreise)'!$E$9)/100*(1-$AE$31/100)</f>
        <v>0</v>
      </c>
      <c r="AI192" s="442"/>
      <c r="AJ192" s="443" t="n">
        <f aca="false">SUM(AE192:AH192)</f>
        <v>0</v>
      </c>
      <c r="AK192" s="442"/>
      <c r="AL192" s="491" t="n">
        <f aca="true">AL$36*OFFSET('(Energiepreise)'!$E$26,0,$C191+'1. Anleitung'!$B$15-'(Energiepreise)'!$E$9)/100</f>
        <v>0</v>
      </c>
      <c r="AM192" s="492" t="n">
        <f aca="true">AM$36*OFFSET('(Energiepreise)'!$E$26,0,$C191+'1. Anleitung'!$B$15-'(Energiepreise)'!$E$9)/100</f>
        <v>0</v>
      </c>
      <c r="AN192" s="492" t="n">
        <f aca="true">AN$36*OFFSET('(Energiepreise)'!$E$26,0,$C191+'1. Anleitung'!$B$15-'(Energiepreise)'!$E$9)/100</f>
        <v>0</v>
      </c>
      <c r="AO192" s="492" t="n">
        <f aca="true">AO$36*OFFSET('(Energiepreise)'!$E$26,0,$C191+'1. Anleitung'!$B$15-'(Energiepreise)'!$E$9)/100</f>
        <v>0</v>
      </c>
      <c r="AP192" s="492" t="n">
        <f aca="true">AP$36*OFFSET('(Energiepreise)'!$E$26,0,$C191+'1. Anleitung'!$B$15-'(Energiepreise)'!$E$9)/100</f>
        <v>0</v>
      </c>
      <c r="AQ192" s="492" t="n">
        <f aca="true">AQ$36*OFFSET('(Energiepreise)'!$E$26,0,$C191+'1. Anleitung'!$B$15-'(Energiepreise)'!$E$9)/100</f>
        <v>0</v>
      </c>
      <c r="AR192" s="492" t="n">
        <f aca="true">AR$36*OFFSET('(Energiepreise)'!$E$26,0,$C191+'1. Anleitung'!$B$15-'(Energiepreise)'!$E$9)/100</f>
        <v>0</v>
      </c>
      <c r="AS192" s="492" t="n">
        <f aca="true">AS$36*OFFSET('(Energiepreise)'!$E$26,0,$C191+'1. Anleitung'!$B$15-'(Energiepreise)'!$E$9)/100</f>
        <v>0</v>
      </c>
      <c r="AT192" s="492" t="n">
        <f aca="true">AT$36*OFFSET('(Energiepreise)'!$E$26,0,$C191+'1. Anleitung'!$B$15-'(Energiepreise)'!$E$9)/100</f>
        <v>0</v>
      </c>
      <c r="AU192" s="445" t="n">
        <f aca="true">AU$36*OFFSET('(Energiepreise)'!$E$26,0,$C191+'1. Anleitung'!$B$15-'(Energiepreise)'!$E$9)/100*(1-AU$31/100)</f>
        <v>0</v>
      </c>
      <c r="AV192" s="445" t="n">
        <f aca="true">AV$36*OFFSET('(Energiepreise)'!$E$26,0,$C191+'1. Anleitung'!$B$15-'(Energiepreise)'!$E$9)/100*(1-AV$31/100)</f>
        <v>0</v>
      </c>
      <c r="AW192" s="445" t="n">
        <f aca="true">AW$36*OFFSET('(Energiepreise)'!$E$26,0,$C191+'1. Anleitung'!$B$15-'(Energiepreise)'!$E$9)/100*(1-AW$31/100)</f>
        <v>0</v>
      </c>
      <c r="AX192" s="445" t="n">
        <f aca="true">AX$36*OFFSET('(Energiepreise)'!$E$26,0,$C191+'1. Anleitung'!$B$15-'(Energiepreise)'!$E$9)/100*(1-AX$31/100)</f>
        <v>0</v>
      </c>
      <c r="AY192" s="445" t="n">
        <f aca="true">AY$36*OFFSET('(Energiepreise)'!$E$26,0,$C191+'1. Anleitung'!$B$15-'(Energiepreise)'!$E$9)/100*(1-AY$31/100)</f>
        <v>0</v>
      </c>
      <c r="AZ192" s="492" t="n">
        <f aca="true">AZ$36*OFFSET('(Energiepreise)'!$E$26,0,$C191+'1. Anleitung'!$B$15-'(Energiepreise)'!$E$9)/100</f>
        <v>0</v>
      </c>
      <c r="BA192" s="492" t="n">
        <f aca="true">BA$36*OFFSET('(Energiepreise)'!$E$26,0,$C191+'1. Anleitung'!$B$15-'(Energiepreise)'!$E$9)/100</f>
        <v>0</v>
      </c>
      <c r="BB192" s="445" t="e">
        <f aca="true">BB$36*OFFSET('(Energiepreise)'!$E$26,0,$C191+'1. Anleitung'!$B$15-'(Energiepreise)'!$E$9)/100*(1-BB$31/100)</f>
        <v>#DIV/0!</v>
      </c>
      <c r="BC192" s="445" t="e">
        <f aca="true">BC$36*OFFSET('(Energiepreise)'!$E$26,0,$C191+'1. Anleitung'!$B$15-'(Energiepreise)'!$E$9)/100*(1-BC$31/100)</f>
        <v>#DIV/0!</v>
      </c>
    </row>
    <row r="193" customFormat="false" ht="15" hidden="false" customHeight="false" outlineLevel="0" collapsed="false">
      <c r="A193" s="24"/>
      <c r="B193" s="2"/>
      <c r="C193" s="436" t="n">
        <v>9</v>
      </c>
      <c r="D193" s="437"/>
      <c r="E193" s="419"/>
      <c r="F193" s="438" t="n">
        <f aca="true">F$36*OFFSET('(Energiepreise)'!$E$26,0,$C192+'1. Anleitung'!$B$15-'(Energiepreise)'!$E$9)/100*(1-$W$31/100)</f>
        <v>0</v>
      </c>
      <c r="G193" s="438" t="n">
        <f aca="true">G$36*OFFSET('(Energiepreise)'!$E$26,0,$C192+'1. Anleitung'!$B$15-'(Energiepreise)'!$E$9)/100*(1-$W$31/100)</f>
        <v>0</v>
      </c>
      <c r="H193" s="438" t="n">
        <f aca="true">H$36*OFFSET('(Energiepreise)'!$E$26,0,$C192+'1. Anleitung'!$B$15-'(Energiepreise)'!$E$9)/100*(1-$W$31/100)</f>
        <v>0</v>
      </c>
      <c r="I193" s="438" t="n">
        <f aca="true">I$36*OFFSET('(Energiepreise)'!$E$26,0,$C192+'1. Anleitung'!$B$15-'(Energiepreise)'!$E$9)/100*(1-$W$31/100)</f>
        <v>0</v>
      </c>
      <c r="J193" s="439"/>
      <c r="K193" s="440" t="n">
        <f aca="false">SUM(F193:I193)</f>
        <v>0</v>
      </c>
      <c r="L193" s="439"/>
      <c r="M193" s="439"/>
      <c r="N193" s="441" t="n">
        <f aca="true">N$36*OFFSET('(Energiepreise)'!$E$26,0,$C192+'1. Anleitung'!$B$15-'(Energiepreise)'!$E$9)/100*(1-$AE$31/100)</f>
        <v>0</v>
      </c>
      <c r="O193" s="441" t="n">
        <f aca="true">O$36*OFFSET('(Energiepreise)'!$E$26,0,$C192+'1. Anleitung'!$B$15-'(Energiepreise)'!$E$9)/100*(1-$AE$31/100)</f>
        <v>0</v>
      </c>
      <c r="P193" s="441" t="n">
        <f aca="true">P$36*OFFSET('(Energiepreise)'!$E$26,0,$C192+'1. Anleitung'!$B$15-'(Energiepreise)'!$E$9)/100*(1-$AE$31/100)</f>
        <v>0</v>
      </c>
      <c r="Q193" s="441" t="n">
        <f aca="true">Q$36*OFFSET('(Energiepreise)'!$E$26,0,$C192+'1. Anleitung'!$B$15-'(Energiepreise)'!$E$9)/100*(1-$AE$31/100)</f>
        <v>0</v>
      </c>
      <c r="R193" s="442"/>
      <c r="S193" s="443" t="n">
        <f aca="false">SUM(N193:Q193)</f>
        <v>0</v>
      </c>
      <c r="T193" s="442"/>
      <c r="U193" s="437"/>
      <c r="V193" s="419"/>
      <c r="W193" s="438" t="n">
        <f aca="true">W$36*OFFSET('(Energiepreise)'!$E$26,0,$C192+'1. Anleitung'!$B$15-'(Energiepreise)'!$E$9)/100*(1-$W$31/100)</f>
        <v>0</v>
      </c>
      <c r="X193" s="438" t="n">
        <f aca="true">X$36*OFFSET('(Energiepreise)'!$E$26,0,$C192+'1. Anleitung'!$B$15-'(Energiepreise)'!$E$9)/100*(1-$W$31/100)</f>
        <v>0</v>
      </c>
      <c r="Y193" s="438" t="n">
        <f aca="true">Y$36*OFFSET('(Energiepreise)'!$E$26,0,$C192+'1. Anleitung'!$B$15-'(Energiepreise)'!$E$9)/100*(1-$W$31/100)</f>
        <v>0</v>
      </c>
      <c r="Z193" s="438" t="n">
        <f aca="true">Z$36*OFFSET('(Energiepreise)'!$E$26,0,$C192+'1. Anleitung'!$B$15-'(Energiepreise)'!$E$9)/100*(1-$W$31/100)</f>
        <v>0</v>
      </c>
      <c r="AA193" s="439"/>
      <c r="AB193" s="440" t="n">
        <f aca="false">SUM(W193:Z193)</f>
        <v>0</v>
      </c>
      <c r="AC193" s="439"/>
      <c r="AD193" s="439"/>
      <c r="AE193" s="441" t="n">
        <f aca="true">AE$36*OFFSET('(Energiepreise)'!$E$26,0,$C192+'1. Anleitung'!$B$15-'(Energiepreise)'!$E$9)/100*(1-$AE$31/100)</f>
        <v>0</v>
      </c>
      <c r="AF193" s="441" t="n">
        <f aca="true">AF$36*OFFSET('(Energiepreise)'!$E$26,0,$C192+'1. Anleitung'!$B$15-'(Energiepreise)'!$E$9)/100*(1-$AE$31/100)</f>
        <v>0</v>
      </c>
      <c r="AG193" s="441" t="n">
        <f aca="true">AG$36*OFFSET('(Energiepreise)'!$E$26,0,$C192+'1. Anleitung'!$B$15-'(Energiepreise)'!$E$9)/100*(1-$AE$31/100)</f>
        <v>0</v>
      </c>
      <c r="AH193" s="441" t="n">
        <f aca="true">AH$36*OFFSET('(Energiepreise)'!$E$26,0,$C192+'1. Anleitung'!$B$15-'(Energiepreise)'!$E$9)/100*(1-$AE$31/100)</f>
        <v>0</v>
      </c>
      <c r="AI193" s="442"/>
      <c r="AJ193" s="443" t="n">
        <f aca="false">SUM(AE193:AH193)</f>
        <v>0</v>
      </c>
      <c r="AK193" s="442"/>
      <c r="AL193" s="491" t="n">
        <f aca="true">AL$36*OFFSET('(Energiepreise)'!$E$26,0,$C192+'1. Anleitung'!$B$15-'(Energiepreise)'!$E$9)/100</f>
        <v>0</v>
      </c>
      <c r="AM193" s="492" t="n">
        <f aca="true">AM$36*OFFSET('(Energiepreise)'!$E$26,0,$C192+'1. Anleitung'!$B$15-'(Energiepreise)'!$E$9)/100</f>
        <v>0</v>
      </c>
      <c r="AN193" s="492" t="n">
        <f aca="true">AN$36*OFFSET('(Energiepreise)'!$E$26,0,$C192+'1. Anleitung'!$B$15-'(Energiepreise)'!$E$9)/100</f>
        <v>0</v>
      </c>
      <c r="AO193" s="492" t="n">
        <f aca="true">AO$36*OFFSET('(Energiepreise)'!$E$26,0,$C192+'1. Anleitung'!$B$15-'(Energiepreise)'!$E$9)/100</f>
        <v>0</v>
      </c>
      <c r="AP193" s="492" t="n">
        <f aca="true">AP$36*OFFSET('(Energiepreise)'!$E$26,0,$C192+'1. Anleitung'!$B$15-'(Energiepreise)'!$E$9)/100</f>
        <v>0</v>
      </c>
      <c r="AQ193" s="492" t="n">
        <f aca="true">AQ$36*OFFSET('(Energiepreise)'!$E$26,0,$C192+'1. Anleitung'!$B$15-'(Energiepreise)'!$E$9)/100</f>
        <v>0</v>
      </c>
      <c r="AR193" s="492" t="n">
        <f aca="true">AR$36*OFFSET('(Energiepreise)'!$E$26,0,$C192+'1. Anleitung'!$B$15-'(Energiepreise)'!$E$9)/100</f>
        <v>0</v>
      </c>
      <c r="AS193" s="492" t="n">
        <f aca="true">AS$36*OFFSET('(Energiepreise)'!$E$26,0,$C192+'1. Anleitung'!$B$15-'(Energiepreise)'!$E$9)/100</f>
        <v>0</v>
      </c>
      <c r="AT193" s="492" t="n">
        <f aca="true">AT$36*OFFSET('(Energiepreise)'!$E$26,0,$C192+'1. Anleitung'!$B$15-'(Energiepreise)'!$E$9)/100</f>
        <v>0</v>
      </c>
      <c r="AU193" s="445" t="n">
        <f aca="true">AU$36*OFFSET('(Energiepreise)'!$E$26,0,$C192+'1. Anleitung'!$B$15-'(Energiepreise)'!$E$9)/100*(1-AU$31/100)</f>
        <v>0</v>
      </c>
      <c r="AV193" s="445" t="n">
        <f aca="true">AV$36*OFFSET('(Energiepreise)'!$E$26,0,$C192+'1. Anleitung'!$B$15-'(Energiepreise)'!$E$9)/100*(1-AV$31/100)</f>
        <v>0</v>
      </c>
      <c r="AW193" s="445" t="n">
        <f aca="true">AW$36*OFFSET('(Energiepreise)'!$E$26,0,$C192+'1. Anleitung'!$B$15-'(Energiepreise)'!$E$9)/100*(1-AW$31/100)</f>
        <v>0</v>
      </c>
      <c r="AX193" s="445" t="n">
        <f aca="true">AX$36*OFFSET('(Energiepreise)'!$E$26,0,$C192+'1. Anleitung'!$B$15-'(Energiepreise)'!$E$9)/100*(1-AX$31/100)</f>
        <v>0</v>
      </c>
      <c r="AY193" s="445" t="n">
        <f aca="true">AY$36*OFFSET('(Energiepreise)'!$E$26,0,$C192+'1. Anleitung'!$B$15-'(Energiepreise)'!$E$9)/100*(1-AY$31/100)</f>
        <v>0</v>
      </c>
      <c r="AZ193" s="492" t="n">
        <f aca="true">AZ$36*OFFSET('(Energiepreise)'!$E$26,0,$C192+'1. Anleitung'!$B$15-'(Energiepreise)'!$E$9)/100</f>
        <v>0</v>
      </c>
      <c r="BA193" s="492" t="n">
        <f aca="true">BA$36*OFFSET('(Energiepreise)'!$E$26,0,$C192+'1. Anleitung'!$B$15-'(Energiepreise)'!$E$9)/100</f>
        <v>0</v>
      </c>
      <c r="BB193" s="445" t="e">
        <f aca="true">BB$36*OFFSET('(Energiepreise)'!$E$26,0,$C192+'1. Anleitung'!$B$15-'(Energiepreise)'!$E$9)/100*(1-BB$31/100)</f>
        <v>#DIV/0!</v>
      </c>
      <c r="BC193" s="445" t="e">
        <f aca="true">BC$36*OFFSET('(Energiepreise)'!$E$26,0,$C192+'1. Anleitung'!$B$15-'(Energiepreise)'!$E$9)/100*(1-BC$31/100)</f>
        <v>#DIV/0!</v>
      </c>
    </row>
    <row r="194" customFormat="false" ht="15" hidden="false" customHeight="false" outlineLevel="0" collapsed="false">
      <c r="A194" s="24"/>
      <c r="B194" s="2"/>
      <c r="C194" s="436" t="n">
        <v>10</v>
      </c>
      <c r="D194" s="437"/>
      <c r="E194" s="419"/>
      <c r="F194" s="438" t="n">
        <f aca="true">F$36*OFFSET('(Energiepreise)'!$E$26,0,$C193+'1. Anleitung'!$B$15-'(Energiepreise)'!$E$9)/100*(1-$W$31/100)</f>
        <v>0</v>
      </c>
      <c r="G194" s="438" t="n">
        <f aca="true">G$36*OFFSET('(Energiepreise)'!$E$26,0,$C193+'1. Anleitung'!$B$15-'(Energiepreise)'!$E$9)/100*(1-$W$31/100)</f>
        <v>0</v>
      </c>
      <c r="H194" s="438" t="n">
        <f aca="true">H$36*OFFSET('(Energiepreise)'!$E$26,0,$C193+'1. Anleitung'!$B$15-'(Energiepreise)'!$E$9)/100*(1-$W$31/100)</f>
        <v>0</v>
      </c>
      <c r="I194" s="438" t="n">
        <f aca="true">I$36*OFFSET('(Energiepreise)'!$E$26,0,$C193+'1. Anleitung'!$B$15-'(Energiepreise)'!$E$9)/100*(1-$W$31/100)</f>
        <v>0</v>
      </c>
      <c r="J194" s="439"/>
      <c r="K194" s="440" t="n">
        <f aca="false">SUM(F194:I194)</f>
        <v>0</v>
      </c>
      <c r="L194" s="439"/>
      <c r="M194" s="439"/>
      <c r="N194" s="441" t="n">
        <f aca="true">N$36*OFFSET('(Energiepreise)'!$E$26,0,$C193+'1. Anleitung'!$B$15-'(Energiepreise)'!$E$9)/100*(1-$AE$31/100)</f>
        <v>0</v>
      </c>
      <c r="O194" s="441" t="n">
        <f aca="true">O$36*OFFSET('(Energiepreise)'!$E$26,0,$C193+'1. Anleitung'!$B$15-'(Energiepreise)'!$E$9)/100*(1-$AE$31/100)</f>
        <v>0</v>
      </c>
      <c r="P194" s="441" t="n">
        <f aca="true">P$36*OFFSET('(Energiepreise)'!$E$26,0,$C193+'1. Anleitung'!$B$15-'(Energiepreise)'!$E$9)/100*(1-$AE$31/100)</f>
        <v>0</v>
      </c>
      <c r="Q194" s="441" t="n">
        <f aca="true">Q$36*OFFSET('(Energiepreise)'!$E$26,0,$C193+'1. Anleitung'!$B$15-'(Energiepreise)'!$E$9)/100*(1-$AE$31/100)</f>
        <v>0</v>
      </c>
      <c r="R194" s="442"/>
      <c r="S194" s="443" t="n">
        <f aca="false">SUM(N194:Q194)</f>
        <v>0</v>
      </c>
      <c r="T194" s="442"/>
      <c r="U194" s="437"/>
      <c r="V194" s="419"/>
      <c r="W194" s="438" t="n">
        <f aca="true">W$36*OFFSET('(Energiepreise)'!$E$26,0,$C193+'1. Anleitung'!$B$15-'(Energiepreise)'!$E$9)/100*(1-$W$31/100)</f>
        <v>0</v>
      </c>
      <c r="X194" s="438" t="n">
        <f aca="true">X$36*OFFSET('(Energiepreise)'!$E$26,0,$C193+'1. Anleitung'!$B$15-'(Energiepreise)'!$E$9)/100*(1-$W$31/100)</f>
        <v>0</v>
      </c>
      <c r="Y194" s="438" t="n">
        <f aca="true">Y$36*OFFSET('(Energiepreise)'!$E$26,0,$C193+'1. Anleitung'!$B$15-'(Energiepreise)'!$E$9)/100*(1-$W$31/100)</f>
        <v>0</v>
      </c>
      <c r="Z194" s="438" t="n">
        <f aca="true">Z$36*OFFSET('(Energiepreise)'!$E$26,0,$C193+'1. Anleitung'!$B$15-'(Energiepreise)'!$E$9)/100*(1-$W$31/100)</f>
        <v>0</v>
      </c>
      <c r="AA194" s="439"/>
      <c r="AB194" s="440" t="n">
        <f aca="false">SUM(W194:Z194)</f>
        <v>0</v>
      </c>
      <c r="AC194" s="439"/>
      <c r="AD194" s="439"/>
      <c r="AE194" s="441" t="n">
        <f aca="true">AE$36*OFFSET('(Energiepreise)'!$E$26,0,$C193+'1. Anleitung'!$B$15-'(Energiepreise)'!$E$9)/100*(1-$AE$31/100)</f>
        <v>0</v>
      </c>
      <c r="AF194" s="441" t="n">
        <f aca="true">AF$36*OFFSET('(Energiepreise)'!$E$26,0,$C193+'1. Anleitung'!$B$15-'(Energiepreise)'!$E$9)/100*(1-$AE$31/100)</f>
        <v>0</v>
      </c>
      <c r="AG194" s="441" t="n">
        <f aca="true">AG$36*OFFSET('(Energiepreise)'!$E$26,0,$C193+'1. Anleitung'!$B$15-'(Energiepreise)'!$E$9)/100*(1-$AE$31/100)</f>
        <v>0</v>
      </c>
      <c r="AH194" s="441" t="n">
        <f aca="true">AH$36*OFFSET('(Energiepreise)'!$E$26,0,$C193+'1. Anleitung'!$B$15-'(Energiepreise)'!$E$9)/100*(1-$AE$31/100)</f>
        <v>0</v>
      </c>
      <c r="AI194" s="442"/>
      <c r="AJ194" s="443" t="n">
        <f aca="false">SUM(AE194:AH194)</f>
        <v>0</v>
      </c>
      <c r="AK194" s="442"/>
      <c r="AL194" s="491" t="n">
        <f aca="true">AL$36*OFFSET('(Energiepreise)'!$E$26,0,$C193+'1. Anleitung'!$B$15-'(Energiepreise)'!$E$9)/100</f>
        <v>0</v>
      </c>
      <c r="AM194" s="492" t="n">
        <f aca="true">AM$36*OFFSET('(Energiepreise)'!$E$26,0,$C193+'1. Anleitung'!$B$15-'(Energiepreise)'!$E$9)/100</f>
        <v>0</v>
      </c>
      <c r="AN194" s="492" t="n">
        <f aca="true">AN$36*OFFSET('(Energiepreise)'!$E$26,0,$C193+'1. Anleitung'!$B$15-'(Energiepreise)'!$E$9)/100</f>
        <v>0</v>
      </c>
      <c r="AO194" s="492" t="n">
        <f aca="true">AO$36*OFFSET('(Energiepreise)'!$E$26,0,$C193+'1. Anleitung'!$B$15-'(Energiepreise)'!$E$9)/100</f>
        <v>0</v>
      </c>
      <c r="AP194" s="492" t="n">
        <f aca="true">AP$36*OFFSET('(Energiepreise)'!$E$26,0,$C193+'1. Anleitung'!$B$15-'(Energiepreise)'!$E$9)/100</f>
        <v>0</v>
      </c>
      <c r="AQ194" s="492" t="n">
        <f aca="true">AQ$36*OFFSET('(Energiepreise)'!$E$26,0,$C193+'1. Anleitung'!$B$15-'(Energiepreise)'!$E$9)/100</f>
        <v>0</v>
      </c>
      <c r="AR194" s="492" t="n">
        <f aca="true">AR$36*OFFSET('(Energiepreise)'!$E$26,0,$C193+'1. Anleitung'!$B$15-'(Energiepreise)'!$E$9)/100</f>
        <v>0</v>
      </c>
      <c r="AS194" s="492" t="n">
        <f aca="true">AS$36*OFFSET('(Energiepreise)'!$E$26,0,$C193+'1. Anleitung'!$B$15-'(Energiepreise)'!$E$9)/100</f>
        <v>0</v>
      </c>
      <c r="AT194" s="492" t="n">
        <f aca="true">AT$36*OFFSET('(Energiepreise)'!$E$26,0,$C193+'1. Anleitung'!$B$15-'(Energiepreise)'!$E$9)/100</f>
        <v>0</v>
      </c>
      <c r="AU194" s="445" t="n">
        <f aca="true">AU$36*OFFSET('(Energiepreise)'!$E$26,0,$C193+'1. Anleitung'!$B$15-'(Energiepreise)'!$E$9)/100*(1-AU$31/100)</f>
        <v>0</v>
      </c>
      <c r="AV194" s="445" t="n">
        <f aca="true">AV$36*OFFSET('(Energiepreise)'!$E$26,0,$C193+'1. Anleitung'!$B$15-'(Energiepreise)'!$E$9)/100*(1-AV$31/100)</f>
        <v>0</v>
      </c>
      <c r="AW194" s="445" t="n">
        <f aca="true">AW$36*OFFSET('(Energiepreise)'!$E$26,0,$C193+'1. Anleitung'!$B$15-'(Energiepreise)'!$E$9)/100*(1-AW$31/100)</f>
        <v>0</v>
      </c>
      <c r="AX194" s="445" t="n">
        <f aca="true">AX$36*OFFSET('(Energiepreise)'!$E$26,0,$C193+'1. Anleitung'!$B$15-'(Energiepreise)'!$E$9)/100*(1-AX$31/100)</f>
        <v>0</v>
      </c>
      <c r="AY194" s="445" t="n">
        <f aca="true">AY$36*OFFSET('(Energiepreise)'!$E$26,0,$C193+'1. Anleitung'!$B$15-'(Energiepreise)'!$E$9)/100*(1-AY$31/100)</f>
        <v>0</v>
      </c>
      <c r="AZ194" s="492" t="n">
        <f aca="true">AZ$36*OFFSET('(Energiepreise)'!$E$26,0,$C193+'1. Anleitung'!$B$15-'(Energiepreise)'!$E$9)/100</f>
        <v>0</v>
      </c>
      <c r="BA194" s="492" t="n">
        <f aca="true">BA$36*OFFSET('(Energiepreise)'!$E$26,0,$C193+'1. Anleitung'!$B$15-'(Energiepreise)'!$E$9)/100</f>
        <v>0</v>
      </c>
      <c r="BB194" s="445" t="e">
        <f aca="true">BB$36*OFFSET('(Energiepreise)'!$E$26,0,$C193+'1. Anleitung'!$B$15-'(Energiepreise)'!$E$9)/100*(1-BB$31/100)</f>
        <v>#DIV/0!</v>
      </c>
      <c r="BC194" s="445" t="e">
        <f aca="true">BC$36*OFFSET('(Energiepreise)'!$E$26,0,$C193+'1. Anleitung'!$B$15-'(Energiepreise)'!$E$9)/100*(1-BC$31/100)</f>
        <v>#DIV/0!</v>
      </c>
    </row>
    <row r="195" customFormat="false" ht="15" hidden="false" customHeight="false" outlineLevel="0" collapsed="false">
      <c r="A195" s="24"/>
      <c r="B195" s="2"/>
      <c r="C195" s="436" t="n">
        <v>11</v>
      </c>
      <c r="D195" s="437"/>
      <c r="E195" s="419"/>
      <c r="F195" s="438" t="n">
        <f aca="true">F$36*OFFSET('(Energiepreise)'!$E$26,0,$C194+'1. Anleitung'!$B$15-'(Energiepreise)'!$E$9)/100*(1-$W$31/100)</f>
        <v>0</v>
      </c>
      <c r="G195" s="438" t="n">
        <f aca="true">G$36*OFFSET('(Energiepreise)'!$E$26,0,$C194+'1. Anleitung'!$B$15-'(Energiepreise)'!$E$9)/100*(1-$W$31/100)</f>
        <v>0</v>
      </c>
      <c r="H195" s="438" t="n">
        <f aca="true">H$36*OFFSET('(Energiepreise)'!$E$26,0,$C194+'1. Anleitung'!$B$15-'(Energiepreise)'!$E$9)/100*(1-$W$31/100)</f>
        <v>0</v>
      </c>
      <c r="I195" s="438" t="n">
        <f aca="true">I$36*OFFSET('(Energiepreise)'!$E$26,0,$C194+'1. Anleitung'!$B$15-'(Energiepreise)'!$E$9)/100*(1-$W$31/100)</f>
        <v>0</v>
      </c>
      <c r="J195" s="439"/>
      <c r="K195" s="440" t="n">
        <f aca="false">SUM(F195:I195)</f>
        <v>0</v>
      </c>
      <c r="L195" s="439"/>
      <c r="M195" s="439"/>
      <c r="N195" s="441" t="n">
        <f aca="true">N$36*OFFSET('(Energiepreise)'!$E$26,0,$C194+'1. Anleitung'!$B$15-'(Energiepreise)'!$E$9)/100*(1-$AE$31/100)</f>
        <v>0</v>
      </c>
      <c r="O195" s="441" t="n">
        <f aca="true">O$36*OFFSET('(Energiepreise)'!$E$26,0,$C194+'1. Anleitung'!$B$15-'(Energiepreise)'!$E$9)/100*(1-$AE$31/100)</f>
        <v>0</v>
      </c>
      <c r="P195" s="441" t="n">
        <f aca="true">P$36*OFFSET('(Energiepreise)'!$E$26,0,$C194+'1. Anleitung'!$B$15-'(Energiepreise)'!$E$9)/100*(1-$AE$31/100)</f>
        <v>0</v>
      </c>
      <c r="Q195" s="441" t="n">
        <f aca="true">Q$36*OFFSET('(Energiepreise)'!$E$26,0,$C194+'1. Anleitung'!$B$15-'(Energiepreise)'!$E$9)/100*(1-$AE$31/100)</f>
        <v>0</v>
      </c>
      <c r="R195" s="442"/>
      <c r="S195" s="443" t="n">
        <f aca="false">SUM(N195:Q195)</f>
        <v>0</v>
      </c>
      <c r="T195" s="442"/>
      <c r="U195" s="437"/>
      <c r="V195" s="419"/>
      <c r="W195" s="438" t="n">
        <f aca="true">W$36*OFFSET('(Energiepreise)'!$E$26,0,$C194+'1. Anleitung'!$B$15-'(Energiepreise)'!$E$9)/100*(1-$W$31/100)</f>
        <v>0</v>
      </c>
      <c r="X195" s="438" t="n">
        <f aca="true">X$36*OFFSET('(Energiepreise)'!$E$26,0,$C194+'1. Anleitung'!$B$15-'(Energiepreise)'!$E$9)/100*(1-$W$31/100)</f>
        <v>0</v>
      </c>
      <c r="Y195" s="438" t="n">
        <f aca="true">Y$36*OFFSET('(Energiepreise)'!$E$26,0,$C194+'1. Anleitung'!$B$15-'(Energiepreise)'!$E$9)/100*(1-$W$31/100)</f>
        <v>0</v>
      </c>
      <c r="Z195" s="438" t="n">
        <f aca="true">Z$36*OFFSET('(Energiepreise)'!$E$26,0,$C194+'1. Anleitung'!$B$15-'(Energiepreise)'!$E$9)/100*(1-$W$31/100)</f>
        <v>0</v>
      </c>
      <c r="AA195" s="439"/>
      <c r="AB195" s="440" t="n">
        <f aca="false">SUM(W195:Z195)</f>
        <v>0</v>
      </c>
      <c r="AC195" s="439"/>
      <c r="AD195" s="439"/>
      <c r="AE195" s="441" t="n">
        <f aca="true">AE$36*OFFSET('(Energiepreise)'!$E$26,0,$C194+'1. Anleitung'!$B$15-'(Energiepreise)'!$E$9)/100*(1-$AE$31/100)</f>
        <v>0</v>
      </c>
      <c r="AF195" s="441" t="n">
        <f aca="true">AF$36*OFFSET('(Energiepreise)'!$E$26,0,$C194+'1. Anleitung'!$B$15-'(Energiepreise)'!$E$9)/100*(1-$AE$31/100)</f>
        <v>0</v>
      </c>
      <c r="AG195" s="441" t="n">
        <f aca="true">AG$36*OFFSET('(Energiepreise)'!$E$26,0,$C194+'1. Anleitung'!$B$15-'(Energiepreise)'!$E$9)/100*(1-$AE$31/100)</f>
        <v>0</v>
      </c>
      <c r="AH195" s="441" t="n">
        <f aca="true">AH$36*OFFSET('(Energiepreise)'!$E$26,0,$C194+'1. Anleitung'!$B$15-'(Energiepreise)'!$E$9)/100*(1-$AE$31/100)</f>
        <v>0</v>
      </c>
      <c r="AI195" s="442"/>
      <c r="AJ195" s="443" t="n">
        <f aca="false">SUM(AE195:AH195)</f>
        <v>0</v>
      </c>
      <c r="AK195" s="442"/>
      <c r="AL195" s="491" t="n">
        <f aca="true">AL$36*OFFSET('(Energiepreise)'!$E$26,0,$C194+'1. Anleitung'!$B$15-'(Energiepreise)'!$E$9)/100</f>
        <v>0</v>
      </c>
      <c r="AM195" s="492" t="n">
        <f aca="true">AM$36*OFFSET('(Energiepreise)'!$E$26,0,$C194+'1. Anleitung'!$B$15-'(Energiepreise)'!$E$9)/100</f>
        <v>0</v>
      </c>
      <c r="AN195" s="492" t="n">
        <f aca="true">AN$36*OFFSET('(Energiepreise)'!$E$26,0,$C194+'1. Anleitung'!$B$15-'(Energiepreise)'!$E$9)/100</f>
        <v>0</v>
      </c>
      <c r="AO195" s="492" t="n">
        <f aca="true">AO$36*OFFSET('(Energiepreise)'!$E$26,0,$C194+'1. Anleitung'!$B$15-'(Energiepreise)'!$E$9)/100</f>
        <v>0</v>
      </c>
      <c r="AP195" s="492" t="n">
        <f aca="true">AP$36*OFFSET('(Energiepreise)'!$E$26,0,$C194+'1. Anleitung'!$B$15-'(Energiepreise)'!$E$9)/100</f>
        <v>0</v>
      </c>
      <c r="AQ195" s="492" t="n">
        <f aca="true">AQ$36*OFFSET('(Energiepreise)'!$E$26,0,$C194+'1. Anleitung'!$B$15-'(Energiepreise)'!$E$9)/100</f>
        <v>0</v>
      </c>
      <c r="AR195" s="492" t="n">
        <f aca="true">AR$36*OFFSET('(Energiepreise)'!$E$26,0,$C194+'1. Anleitung'!$B$15-'(Energiepreise)'!$E$9)/100</f>
        <v>0</v>
      </c>
      <c r="AS195" s="492" t="n">
        <f aca="true">AS$36*OFFSET('(Energiepreise)'!$E$26,0,$C194+'1. Anleitung'!$B$15-'(Energiepreise)'!$E$9)/100</f>
        <v>0</v>
      </c>
      <c r="AT195" s="492" t="n">
        <f aca="true">AT$36*OFFSET('(Energiepreise)'!$E$26,0,$C194+'1. Anleitung'!$B$15-'(Energiepreise)'!$E$9)/100</f>
        <v>0</v>
      </c>
      <c r="AU195" s="445" t="n">
        <f aca="true">AU$36*OFFSET('(Energiepreise)'!$E$26,0,$C194+'1. Anleitung'!$B$15-'(Energiepreise)'!$E$9)/100*(1-AU$31/100)</f>
        <v>0</v>
      </c>
      <c r="AV195" s="445" t="n">
        <f aca="true">AV$36*OFFSET('(Energiepreise)'!$E$26,0,$C194+'1. Anleitung'!$B$15-'(Energiepreise)'!$E$9)/100*(1-AV$31/100)</f>
        <v>0</v>
      </c>
      <c r="AW195" s="445" t="n">
        <f aca="true">AW$36*OFFSET('(Energiepreise)'!$E$26,0,$C194+'1. Anleitung'!$B$15-'(Energiepreise)'!$E$9)/100*(1-AW$31/100)</f>
        <v>0</v>
      </c>
      <c r="AX195" s="445" t="n">
        <f aca="true">AX$36*OFFSET('(Energiepreise)'!$E$26,0,$C194+'1. Anleitung'!$B$15-'(Energiepreise)'!$E$9)/100*(1-AX$31/100)</f>
        <v>0</v>
      </c>
      <c r="AY195" s="445" t="n">
        <f aca="true">AY$36*OFFSET('(Energiepreise)'!$E$26,0,$C194+'1. Anleitung'!$B$15-'(Energiepreise)'!$E$9)/100*(1-AY$31/100)</f>
        <v>0</v>
      </c>
      <c r="AZ195" s="492" t="n">
        <f aca="true">AZ$36*OFFSET('(Energiepreise)'!$E$26,0,$C194+'1. Anleitung'!$B$15-'(Energiepreise)'!$E$9)/100</f>
        <v>0</v>
      </c>
      <c r="BA195" s="492" t="n">
        <f aca="true">BA$36*OFFSET('(Energiepreise)'!$E$26,0,$C194+'1. Anleitung'!$B$15-'(Energiepreise)'!$E$9)/100</f>
        <v>0</v>
      </c>
      <c r="BB195" s="445" t="e">
        <f aca="true">BB$36*OFFSET('(Energiepreise)'!$E$26,0,$C194+'1. Anleitung'!$B$15-'(Energiepreise)'!$E$9)/100*(1-BB$31/100)</f>
        <v>#DIV/0!</v>
      </c>
      <c r="BC195" s="445" t="e">
        <f aca="true">BC$36*OFFSET('(Energiepreise)'!$E$26,0,$C194+'1. Anleitung'!$B$15-'(Energiepreise)'!$E$9)/100*(1-BC$31/100)</f>
        <v>#DIV/0!</v>
      </c>
    </row>
    <row r="196" customFormat="false" ht="15" hidden="false" customHeight="false" outlineLevel="0" collapsed="false">
      <c r="A196" s="24"/>
      <c r="B196" s="2"/>
      <c r="C196" s="436" t="n">
        <v>12</v>
      </c>
      <c r="D196" s="437"/>
      <c r="E196" s="419"/>
      <c r="F196" s="438" t="n">
        <f aca="true">F$36*OFFSET('(Energiepreise)'!$E$26,0,$C195+'1. Anleitung'!$B$15-'(Energiepreise)'!$E$9)/100*(1-$W$31/100)</f>
        <v>0</v>
      </c>
      <c r="G196" s="438" t="n">
        <f aca="true">G$36*OFFSET('(Energiepreise)'!$E$26,0,$C195+'1. Anleitung'!$B$15-'(Energiepreise)'!$E$9)/100*(1-$W$31/100)</f>
        <v>0</v>
      </c>
      <c r="H196" s="438" t="n">
        <f aca="true">H$36*OFFSET('(Energiepreise)'!$E$26,0,$C195+'1. Anleitung'!$B$15-'(Energiepreise)'!$E$9)/100*(1-$W$31/100)</f>
        <v>0</v>
      </c>
      <c r="I196" s="438" t="n">
        <f aca="true">I$36*OFFSET('(Energiepreise)'!$E$26,0,$C195+'1. Anleitung'!$B$15-'(Energiepreise)'!$E$9)/100*(1-$W$31/100)</f>
        <v>0</v>
      </c>
      <c r="J196" s="439"/>
      <c r="K196" s="440" t="n">
        <f aca="false">SUM(F196:I196)</f>
        <v>0</v>
      </c>
      <c r="L196" s="439"/>
      <c r="M196" s="439"/>
      <c r="N196" s="441" t="n">
        <f aca="true">N$36*OFFSET('(Energiepreise)'!$E$26,0,$C195+'1. Anleitung'!$B$15-'(Energiepreise)'!$E$9)/100*(1-$AE$31/100)</f>
        <v>0</v>
      </c>
      <c r="O196" s="441" t="n">
        <f aca="true">O$36*OFFSET('(Energiepreise)'!$E$26,0,$C195+'1. Anleitung'!$B$15-'(Energiepreise)'!$E$9)/100*(1-$AE$31/100)</f>
        <v>0</v>
      </c>
      <c r="P196" s="441" t="n">
        <f aca="true">P$36*OFFSET('(Energiepreise)'!$E$26,0,$C195+'1. Anleitung'!$B$15-'(Energiepreise)'!$E$9)/100*(1-$AE$31/100)</f>
        <v>0</v>
      </c>
      <c r="Q196" s="441" t="n">
        <f aca="true">Q$36*OFFSET('(Energiepreise)'!$E$26,0,$C195+'1. Anleitung'!$B$15-'(Energiepreise)'!$E$9)/100*(1-$AE$31/100)</f>
        <v>0</v>
      </c>
      <c r="R196" s="442"/>
      <c r="S196" s="443" t="n">
        <f aca="false">SUM(N196:Q196)</f>
        <v>0</v>
      </c>
      <c r="T196" s="442"/>
      <c r="U196" s="437"/>
      <c r="V196" s="419"/>
      <c r="W196" s="438" t="n">
        <f aca="true">W$36*OFFSET('(Energiepreise)'!$E$26,0,$C195+'1. Anleitung'!$B$15-'(Energiepreise)'!$E$9)/100*(1-$W$31/100)</f>
        <v>0</v>
      </c>
      <c r="X196" s="438" t="n">
        <f aca="true">X$36*OFFSET('(Energiepreise)'!$E$26,0,$C195+'1. Anleitung'!$B$15-'(Energiepreise)'!$E$9)/100*(1-$W$31/100)</f>
        <v>0</v>
      </c>
      <c r="Y196" s="438" t="n">
        <f aca="true">Y$36*OFFSET('(Energiepreise)'!$E$26,0,$C195+'1. Anleitung'!$B$15-'(Energiepreise)'!$E$9)/100*(1-$W$31/100)</f>
        <v>0</v>
      </c>
      <c r="Z196" s="438" t="n">
        <f aca="true">Z$36*OFFSET('(Energiepreise)'!$E$26,0,$C195+'1. Anleitung'!$B$15-'(Energiepreise)'!$E$9)/100*(1-$W$31/100)</f>
        <v>0</v>
      </c>
      <c r="AA196" s="439"/>
      <c r="AB196" s="440" t="n">
        <f aca="false">SUM(W196:Z196)</f>
        <v>0</v>
      </c>
      <c r="AC196" s="439"/>
      <c r="AD196" s="439"/>
      <c r="AE196" s="441" t="n">
        <f aca="true">AE$36*OFFSET('(Energiepreise)'!$E$26,0,$C195+'1. Anleitung'!$B$15-'(Energiepreise)'!$E$9)/100*(1-$AE$31/100)</f>
        <v>0</v>
      </c>
      <c r="AF196" s="441" t="n">
        <f aca="true">AF$36*OFFSET('(Energiepreise)'!$E$26,0,$C195+'1. Anleitung'!$B$15-'(Energiepreise)'!$E$9)/100*(1-$AE$31/100)</f>
        <v>0</v>
      </c>
      <c r="AG196" s="441" t="n">
        <f aca="true">AG$36*OFFSET('(Energiepreise)'!$E$26,0,$C195+'1. Anleitung'!$B$15-'(Energiepreise)'!$E$9)/100*(1-$AE$31/100)</f>
        <v>0</v>
      </c>
      <c r="AH196" s="441" t="n">
        <f aca="true">AH$36*OFFSET('(Energiepreise)'!$E$26,0,$C195+'1. Anleitung'!$B$15-'(Energiepreise)'!$E$9)/100*(1-$AE$31/100)</f>
        <v>0</v>
      </c>
      <c r="AI196" s="442"/>
      <c r="AJ196" s="443" t="n">
        <f aca="false">SUM(AE196:AH196)</f>
        <v>0</v>
      </c>
      <c r="AK196" s="442"/>
      <c r="AL196" s="491" t="n">
        <f aca="true">AL$36*OFFSET('(Energiepreise)'!$E$26,0,$C195+'1. Anleitung'!$B$15-'(Energiepreise)'!$E$9)/100</f>
        <v>0</v>
      </c>
      <c r="AM196" s="492" t="n">
        <f aca="true">AM$36*OFFSET('(Energiepreise)'!$E$26,0,$C195+'1. Anleitung'!$B$15-'(Energiepreise)'!$E$9)/100</f>
        <v>0</v>
      </c>
      <c r="AN196" s="492" t="n">
        <f aca="true">AN$36*OFFSET('(Energiepreise)'!$E$26,0,$C195+'1. Anleitung'!$B$15-'(Energiepreise)'!$E$9)/100</f>
        <v>0</v>
      </c>
      <c r="AO196" s="492" t="n">
        <f aca="true">AO$36*OFFSET('(Energiepreise)'!$E$26,0,$C195+'1. Anleitung'!$B$15-'(Energiepreise)'!$E$9)/100</f>
        <v>0</v>
      </c>
      <c r="AP196" s="492" t="n">
        <f aca="true">AP$36*OFFSET('(Energiepreise)'!$E$26,0,$C195+'1. Anleitung'!$B$15-'(Energiepreise)'!$E$9)/100</f>
        <v>0</v>
      </c>
      <c r="AQ196" s="492" t="n">
        <f aca="true">AQ$36*OFFSET('(Energiepreise)'!$E$26,0,$C195+'1. Anleitung'!$B$15-'(Energiepreise)'!$E$9)/100</f>
        <v>0</v>
      </c>
      <c r="AR196" s="492" t="n">
        <f aca="true">AR$36*OFFSET('(Energiepreise)'!$E$26,0,$C195+'1. Anleitung'!$B$15-'(Energiepreise)'!$E$9)/100</f>
        <v>0</v>
      </c>
      <c r="AS196" s="492" t="n">
        <f aca="true">AS$36*OFFSET('(Energiepreise)'!$E$26,0,$C195+'1. Anleitung'!$B$15-'(Energiepreise)'!$E$9)/100</f>
        <v>0</v>
      </c>
      <c r="AT196" s="492" t="n">
        <f aca="true">AT$36*OFFSET('(Energiepreise)'!$E$26,0,$C195+'1. Anleitung'!$B$15-'(Energiepreise)'!$E$9)/100</f>
        <v>0</v>
      </c>
      <c r="AU196" s="445" t="n">
        <f aca="true">AU$36*OFFSET('(Energiepreise)'!$E$26,0,$C195+'1. Anleitung'!$B$15-'(Energiepreise)'!$E$9)/100*(1-AU$31/100)</f>
        <v>0</v>
      </c>
      <c r="AV196" s="445" t="n">
        <f aca="true">AV$36*OFFSET('(Energiepreise)'!$E$26,0,$C195+'1. Anleitung'!$B$15-'(Energiepreise)'!$E$9)/100*(1-AV$31/100)</f>
        <v>0</v>
      </c>
      <c r="AW196" s="445" t="n">
        <f aca="true">AW$36*OFFSET('(Energiepreise)'!$E$26,0,$C195+'1. Anleitung'!$B$15-'(Energiepreise)'!$E$9)/100*(1-AW$31/100)</f>
        <v>0</v>
      </c>
      <c r="AX196" s="445" t="n">
        <f aca="true">AX$36*OFFSET('(Energiepreise)'!$E$26,0,$C195+'1. Anleitung'!$B$15-'(Energiepreise)'!$E$9)/100*(1-AX$31/100)</f>
        <v>0</v>
      </c>
      <c r="AY196" s="445" t="n">
        <f aca="true">AY$36*OFFSET('(Energiepreise)'!$E$26,0,$C195+'1. Anleitung'!$B$15-'(Energiepreise)'!$E$9)/100*(1-AY$31/100)</f>
        <v>0</v>
      </c>
      <c r="AZ196" s="492" t="n">
        <f aca="true">AZ$36*OFFSET('(Energiepreise)'!$E$26,0,$C195+'1. Anleitung'!$B$15-'(Energiepreise)'!$E$9)/100</f>
        <v>0</v>
      </c>
      <c r="BA196" s="492" t="n">
        <f aca="true">BA$36*OFFSET('(Energiepreise)'!$E$26,0,$C195+'1. Anleitung'!$B$15-'(Energiepreise)'!$E$9)/100</f>
        <v>0</v>
      </c>
      <c r="BB196" s="445" t="e">
        <f aca="true">BB$36*OFFSET('(Energiepreise)'!$E$26,0,$C195+'1. Anleitung'!$B$15-'(Energiepreise)'!$E$9)/100*(1-BB$31/100)</f>
        <v>#DIV/0!</v>
      </c>
      <c r="BC196" s="445" t="e">
        <f aca="true">BC$36*OFFSET('(Energiepreise)'!$E$26,0,$C195+'1. Anleitung'!$B$15-'(Energiepreise)'!$E$9)/100*(1-BC$31/100)</f>
        <v>#DIV/0!</v>
      </c>
    </row>
    <row r="197" customFormat="false" ht="15" hidden="false" customHeight="false" outlineLevel="0" collapsed="false">
      <c r="A197" s="24"/>
      <c r="B197" s="2"/>
      <c r="C197" s="436" t="n">
        <v>13</v>
      </c>
      <c r="D197" s="437"/>
      <c r="E197" s="419"/>
      <c r="F197" s="438" t="n">
        <f aca="true">F$36*OFFSET('(Energiepreise)'!$E$26,0,$C196+'1. Anleitung'!$B$15-'(Energiepreise)'!$E$9)/100*(1-$W$31/100)</f>
        <v>0</v>
      </c>
      <c r="G197" s="438" t="n">
        <f aca="true">G$36*OFFSET('(Energiepreise)'!$E$26,0,$C196+'1. Anleitung'!$B$15-'(Energiepreise)'!$E$9)/100*(1-$W$31/100)</f>
        <v>0</v>
      </c>
      <c r="H197" s="438" t="n">
        <f aca="true">H$36*OFFSET('(Energiepreise)'!$E$26,0,$C196+'1. Anleitung'!$B$15-'(Energiepreise)'!$E$9)/100*(1-$W$31/100)</f>
        <v>0</v>
      </c>
      <c r="I197" s="438" t="n">
        <f aca="true">I$36*OFFSET('(Energiepreise)'!$E$26,0,$C196+'1. Anleitung'!$B$15-'(Energiepreise)'!$E$9)/100*(1-$W$31/100)</f>
        <v>0</v>
      </c>
      <c r="J197" s="439"/>
      <c r="K197" s="440" t="n">
        <f aca="false">SUM(F197:I197)</f>
        <v>0</v>
      </c>
      <c r="L197" s="439"/>
      <c r="M197" s="439"/>
      <c r="N197" s="441" t="n">
        <f aca="true">N$36*OFFSET('(Energiepreise)'!$E$26,0,$C196+'1. Anleitung'!$B$15-'(Energiepreise)'!$E$9)/100*(1-$AE$31/100)</f>
        <v>0</v>
      </c>
      <c r="O197" s="441" t="n">
        <f aca="true">O$36*OFFSET('(Energiepreise)'!$E$26,0,$C196+'1. Anleitung'!$B$15-'(Energiepreise)'!$E$9)/100*(1-$AE$31/100)</f>
        <v>0</v>
      </c>
      <c r="P197" s="441" t="n">
        <f aca="true">P$36*OFFSET('(Energiepreise)'!$E$26,0,$C196+'1. Anleitung'!$B$15-'(Energiepreise)'!$E$9)/100*(1-$AE$31/100)</f>
        <v>0</v>
      </c>
      <c r="Q197" s="441" t="n">
        <f aca="true">Q$36*OFFSET('(Energiepreise)'!$E$26,0,$C196+'1. Anleitung'!$B$15-'(Energiepreise)'!$E$9)/100*(1-$AE$31/100)</f>
        <v>0</v>
      </c>
      <c r="R197" s="442"/>
      <c r="S197" s="443" t="n">
        <f aca="false">SUM(N197:Q197)</f>
        <v>0</v>
      </c>
      <c r="T197" s="442"/>
      <c r="U197" s="437"/>
      <c r="V197" s="419"/>
      <c r="W197" s="438" t="n">
        <f aca="true">W$36*OFFSET('(Energiepreise)'!$E$26,0,$C196+'1. Anleitung'!$B$15-'(Energiepreise)'!$E$9)/100*(1-$W$31/100)</f>
        <v>0</v>
      </c>
      <c r="X197" s="438" t="n">
        <f aca="true">X$36*OFFSET('(Energiepreise)'!$E$26,0,$C196+'1. Anleitung'!$B$15-'(Energiepreise)'!$E$9)/100*(1-$W$31/100)</f>
        <v>0</v>
      </c>
      <c r="Y197" s="438" t="n">
        <f aca="true">Y$36*OFFSET('(Energiepreise)'!$E$26,0,$C196+'1. Anleitung'!$B$15-'(Energiepreise)'!$E$9)/100*(1-$W$31/100)</f>
        <v>0</v>
      </c>
      <c r="Z197" s="438" t="n">
        <f aca="true">Z$36*OFFSET('(Energiepreise)'!$E$26,0,$C196+'1. Anleitung'!$B$15-'(Energiepreise)'!$E$9)/100*(1-$W$31/100)</f>
        <v>0</v>
      </c>
      <c r="AA197" s="439"/>
      <c r="AB197" s="440" t="n">
        <f aca="false">SUM(W197:Z197)</f>
        <v>0</v>
      </c>
      <c r="AC197" s="439"/>
      <c r="AD197" s="439"/>
      <c r="AE197" s="441" t="n">
        <f aca="true">AE$36*OFFSET('(Energiepreise)'!$E$26,0,$C196+'1. Anleitung'!$B$15-'(Energiepreise)'!$E$9)/100*(1-$AE$31/100)</f>
        <v>0</v>
      </c>
      <c r="AF197" s="441" t="n">
        <f aca="true">AF$36*OFFSET('(Energiepreise)'!$E$26,0,$C196+'1. Anleitung'!$B$15-'(Energiepreise)'!$E$9)/100*(1-$AE$31/100)</f>
        <v>0</v>
      </c>
      <c r="AG197" s="441" t="n">
        <f aca="true">AG$36*OFFSET('(Energiepreise)'!$E$26,0,$C196+'1. Anleitung'!$B$15-'(Energiepreise)'!$E$9)/100*(1-$AE$31/100)</f>
        <v>0</v>
      </c>
      <c r="AH197" s="441" t="n">
        <f aca="true">AH$36*OFFSET('(Energiepreise)'!$E$26,0,$C196+'1. Anleitung'!$B$15-'(Energiepreise)'!$E$9)/100*(1-$AE$31/100)</f>
        <v>0</v>
      </c>
      <c r="AI197" s="442"/>
      <c r="AJ197" s="443" t="n">
        <f aca="false">SUM(AE197:AH197)</f>
        <v>0</v>
      </c>
      <c r="AK197" s="442"/>
      <c r="AL197" s="491" t="n">
        <f aca="true">AL$36*OFFSET('(Energiepreise)'!$E$26,0,$C196+'1. Anleitung'!$B$15-'(Energiepreise)'!$E$9)/100</f>
        <v>0</v>
      </c>
      <c r="AM197" s="492" t="n">
        <f aca="true">AM$36*OFFSET('(Energiepreise)'!$E$26,0,$C196+'1. Anleitung'!$B$15-'(Energiepreise)'!$E$9)/100</f>
        <v>0</v>
      </c>
      <c r="AN197" s="492" t="n">
        <f aca="true">AN$36*OFFSET('(Energiepreise)'!$E$26,0,$C196+'1. Anleitung'!$B$15-'(Energiepreise)'!$E$9)/100</f>
        <v>0</v>
      </c>
      <c r="AO197" s="492" t="n">
        <f aca="true">AO$36*OFFSET('(Energiepreise)'!$E$26,0,$C196+'1. Anleitung'!$B$15-'(Energiepreise)'!$E$9)/100</f>
        <v>0</v>
      </c>
      <c r="AP197" s="492" t="n">
        <f aca="true">AP$36*OFFSET('(Energiepreise)'!$E$26,0,$C196+'1. Anleitung'!$B$15-'(Energiepreise)'!$E$9)/100</f>
        <v>0</v>
      </c>
      <c r="AQ197" s="492" t="n">
        <f aca="true">AQ$36*OFFSET('(Energiepreise)'!$E$26,0,$C196+'1. Anleitung'!$B$15-'(Energiepreise)'!$E$9)/100</f>
        <v>0</v>
      </c>
      <c r="AR197" s="492" t="n">
        <f aca="true">AR$36*OFFSET('(Energiepreise)'!$E$26,0,$C196+'1. Anleitung'!$B$15-'(Energiepreise)'!$E$9)/100</f>
        <v>0</v>
      </c>
      <c r="AS197" s="492" t="n">
        <f aca="true">AS$36*OFFSET('(Energiepreise)'!$E$26,0,$C196+'1. Anleitung'!$B$15-'(Energiepreise)'!$E$9)/100</f>
        <v>0</v>
      </c>
      <c r="AT197" s="492" t="n">
        <f aca="true">AT$36*OFFSET('(Energiepreise)'!$E$26,0,$C196+'1. Anleitung'!$B$15-'(Energiepreise)'!$E$9)/100</f>
        <v>0</v>
      </c>
      <c r="AU197" s="445" t="n">
        <f aca="true">AU$36*OFFSET('(Energiepreise)'!$E$26,0,$C196+'1. Anleitung'!$B$15-'(Energiepreise)'!$E$9)/100*(1-AU$31/100)</f>
        <v>0</v>
      </c>
      <c r="AV197" s="445" t="n">
        <f aca="true">AV$36*OFFSET('(Energiepreise)'!$E$26,0,$C196+'1. Anleitung'!$B$15-'(Energiepreise)'!$E$9)/100*(1-AV$31/100)</f>
        <v>0</v>
      </c>
      <c r="AW197" s="445" t="n">
        <f aca="true">AW$36*OFFSET('(Energiepreise)'!$E$26,0,$C196+'1. Anleitung'!$B$15-'(Energiepreise)'!$E$9)/100*(1-AW$31/100)</f>
        <v>0</v>
      </c>
      <c r="AX197" s="445" t="n">
        <f aca="true">AX$36*OFFSET('(Energiepreise)'!$E$26,0,$C196+'1. Anleitung'!$B$15-'(Energiepreise)'!$E$9)/100*(1-AX$31/100)</f>
        <v>0</v>
      </c>
      <c r="AY197" s="445" t="n">
        <f aca="true">AY$36*OFFSET('(Energiepreise)'!$E$26,0,$C196+'1. Anleitung'!$B$15-'(Energiepreise)'!$E$9)/100*(1-AY$31/100)</f>
        <v>0</v>
      </c>
      <c r="AZ197" s="492" t="n">
        <f aca="true">AZ$36*OFFSET('(Energiepreise)'!$E$26,0,$C196+'1. Anleitung'!$B$15-'(Energiepreise)'!$E$9)/100</f>
        <v>0</v>
      </c>
      <c r="BA197" s="492" t="n">
        <f aca="true">BA$36*OFFSET('(Energiepreise)'!$E$26,0,$C196+'1. Anleitung'!$B$15-'(Energiepreise)'!$E$9)/100</f>
        <v>0</v>
      </c>
      <c r="BB197" s="445" t="e">
        <f aca="true">BB$36*OFFSET('(Energiepreise)'!$E$26,0,$C196+'1. Anleitung'!$B$15-'(Energiepreise)'!$E$9)/100*(1-BB$31/100)</f>
        <v>#DIV/0!</v>
      </c>
      <c r="BC197" s="445" t="e">
        <f aca="true">BC$36*OFFSET('(Energiepreise)'!$E$26,0,$C196+'1. Anleitung'!$B$15-'(Energiepreise)'!$E$9)/100*(1-BC$31/100)</f>
        <v>#DIV/0!</v>
      </c>
    </row>
    <row r="198" customFormat="false" ht="15" hidden="false" customHeight="false" outlineLevel="0" collapsed="false">
      <c r="A198" s="24"/>
      <c r="B198" s="2"/>
      <c r="C198" s="436" t="n">
        <v>14</v>
      </c>
      <c r="D198" s="437"/>
      <c r="E198" s="419"/>
      <c r="F198" s="438" t="n">
        <f aca="true">F$36*OFFSET('(Energiepreise)'!$E$26,0,$C197+'1. Anleitung'!$B$15-'(Energiepreise)'!$E$9)/100*(1-$W$31/100)</f>
        <v>0</v>
      </c>
      <c r="G198" s="438" t="n">
        <f aca="true">G$36*OFFSET('(Energiepreise)'!$E$26,0,$C197+'1. Anleitung'!$B$15-'(Energiepreise)'!$E$9)/100*(1-$W$31/100)</f>
        <v>0</v>
      </c>
      <c r="H198" s="438" t="n">
        <f aca="true">H$36*OFFSET('(Energiepreise)'!$E$26,0,$C197+'1. Anleitung'!$B$15-'(Energiepreise)'!$E$9)/100*(1-$W$31/100)</f>
        <v>0</v>
      </c>
      <c r="I198" s="438" t="n">
        <f aca="true">I$36*OFFSET('(Energiepreise)'!$E$26,0,$C197+'1. Anleitung'!$B$15-'(Energiepreise)'!$E$9)/100*(1-$W$31/100)</f>
        <v>0</v>
      </c>
      <c r="J198" s="439"/>
      <c r="K198" s="440" t="n">
        <f aca="false">SUM(F198:I198)</f>
        <v>0</v>
      </c>
      <c r="L198" s="439"/>
      <c r="M198" s="439"/>
      <c r="N198" s="441" t="n">
        <f aca="true">N$36*OFFSET('(Energiepreise)'!$E$26,0,$C197+'1. Anleitung'!$B$15-'(Energiepreise)'!$E$9)/100*(1-$AE$31/100)</f>
        <v>0</v>
      </c>
      <c r="O198" s="441" t="n">
        <f aca="true">O$36*OFFSET('(Energiepreise)'!$E$26,0,$C197+'1. Anleitung'!$B$15-'(Energiepreise)'!$E$9)/100*(1-$AE$31/100)</f>
        <v>0</v>
      </c>
      <c r="P198" s="441" t="n">
        <f aca="true">P$36*OFFSET('(Energiepreise)'!$E$26,0,$C197+'1. Anleitung'!$B$15-'(Energiepreise)'!$E$9)/100*(1-$AE$31/100)</f>
        <v>0</v>
      </c>
      <c r="Q198" s="441" t="n">
        <f aca="true">Q$36*OFFSET('(Energiepreise)'!$E$26,0,$C197+'1. Anleitung'!$B$15-'(Energiepreise)'!$E$9)/100*(1-$AE$31/100)</f>
        <v>0</v>
      </c>
      <c r="R198" s="442"/>
      <c r="S198" s="443" t="n">
        <f aca="false">SUM(N198:Q198)</f>
        <v>0</v>
      </c>
      <c r="T198" s="442"/>
      <c r="U198" s="437"/>
      <c r="V198" s="419"/>
      <c r="W198" s="438" t="n">
        <f aca="true">W$36*OFFSET('(Energiepreise)'!$E$26,0,$C197+'1. Anleitung'!$B$15-'(Energiepreise)'!$E$9)/100*(1-$W$31/100)</f>
        <v>0</v>
      </c>
      <c r="X198" s="438" t="n">
        <f aca="true">X$36*OFFSET('(Energiepreise)'!$E$26,0,$C197+'1. Anleitung'!$B$15-'(Energiepreise)'!$E$9)/100*(1-$W$31/100)</f>
        <v>0</v>
      </c>
      <c r="Y198" s="438" t="n">
        <f aca="true">Y$36*OFFSET('(Energiepreise)'!$E$26,0,$C197+'1. Anleitung'!$B$15-'(Energiepreise)'!$E$9)/100*(1-$W$31/100)</f>
        <v>0</v>
      </c>
      <c r="Z198" s="438" t="n">
        <f aca="true">Z$36*OFFSET('(Energiepreise)'!$E$26,0,$C197+'1. Anleitung'!$B$15-'(Energiepreise)'!$E$9)/100*(1-$W$31/100)</f>
        <v>0</v>
      </c>
      <c r="AA198" s="439"/>
      <c r="AB198" s="440" t="n">
        <f aca="false">SUM(W198:Z198)</f>
        <v>0</v>
      </c>
      <c r="AC198" s="439"/>
      <c r="AD198" s="439"/>
      <c r="AE198" s="441" t="n">
        <f aca="true">AE$36*OFFSET('(Energiepreise)'!$E$26,0,$C197+'1. Anleitung'!$B$15-'(Energiepreise)'!$E$9)/100*(1-$AE$31/100)</f>
        <v>0</v>
      </c>
      <c r="AF198" s="441" t="n">
        <f aca="true">AF$36*OFFSET('(Energiepreise)'!$E$26,0,$C197+'1. Anleitung'!$B$15-'(Energiepreise)'!$E$9)/100*(1-$AE$31/100)</f>
        <v>0</v>
      </c>
      <c r="AG198" s="441" t="n">
        <f aca="true">AG$36*OFFSET('(Energiepreise)'!$E$26,0,$C197+'1. Anleitung'!$B$15-'(Energiepreise)'!$E$9)/100*(1-$AE$31/100)</f>
        <v>0</v>
      </c>
      <c r="AH198" s="441" t="n">
        <f aca="true">AH$36*OFFSET('(Energiepreise)'!$E$26,0,$C197+'1. Anleitung'!$B$15-'(Energiepreise)'!$E$9)/100*(1-$AE$31/100)</f>
        <v>0</v>
      </c>
      <c r="AI198" s="442"/>
      <c r="AJ198" s="443" t="n">
        <f aca="false">SUM(AE198:AH198)</f>
        <v>0</v>
      </c>
      <c r="AK198" s="442"/>
      <c r="AL198" s="491" t="n">
        <f aca="true">AL$36*OFFSET('(Energiepreise)'!$E$26,0,$C197+'1. Anleitung'!$B$15-'(Energiepreise)'!$E$9)/100</f>
        <v>0</v>
      </c>
      <c r="AM198" s="492" t="n">
        <f aca="true">AM$36*OFFSET('(Energiepreise)'!$E$26,0,$C197+'1. Anleitung'!$B$15-'(Energiepreise)'!$E$9)/100</f>
        <v>0</v>
      </c>
      <c r="AN198" s="492" t="n">
        <f aca="true">AN$36*OFFSET('(Energiepreise)'!$E$26,0,$C197+'1. Anleitung'!$B$15-'(Energiepreise)'!$E$9)/100</f>
        <v>0</v>
      </c>
      <c r="AO198" s="492" t="n">
        <f aca="true">AO$36*OFFSET('(Energiepreise)'!$E$26,0,$C197+'1. Anleitung'!$B$15-'(Energiepreise)'!$E$9)/100</f>
        <v>0</v>
      </c>
      <c r="AP198" s="492" t="n">
        <f aca="true">AP$36*OFFSET('(Energiepreise)'!$E$26,0,$C197+'1. Anleitung'!$B$15-'(Energiepreise)'!$E$9)/100</f>
        <v>0</v>
      </c>
      <c r="AQ198" s="492" t="n">
        <f aca="true">AQ$36*OFFSET('(Energiepreise)'!$E$26,0,$C197+'1. Anleitung'!$B$15-'(Energiepreise)'!$E$9)/100</f>
        <v>0</v>
      </c>
      <c r="AR198" s="492" t="n">
        <f aca="true">AR$36*OFFSET('(Energiepreise)'!$E$26,0,$C197+'1. Anleitung'!$B$15-'(Energiepreise)'!$E$9)/100</f>
        <v>0</v>
      </c>
      <c r="AS198" s="492" t="n">
        <f aca="true">AS$36*OFFSET('(Energiepreise)'!$E$26,0,$C197+'1. Anleitung'!$B$15-'(Energiepreise)'!$E$9)/100</f>
        <v>0</v>
      </c>
      <c r="AT198" s="492" t="n">
        <f aca="true">AT$36*OFFSET('(Energiepreise)'!$E$26,0,$C197+'1. Anleitung'!$B$15-'(Energiepreise)'!$E$9)/100</f>
        <v>0</v>
      </c>
      <c r="AU198" s="445" t="n">
        <f aca="true">AU$36*OFFSET('(Energiepreise)'!$E$26,0,$C197+'1. Anleitung'!$B$15-'(Energiepreise)'!$E$9)/100*(1-AU$31/100)</f>
        <v>0</v>
      </c>
      <c r="AV198" s="445" t="n">
        <f aca="true">AV$36*OFFSET('(Energiepreise)'!$E$26,0,$C197+'1. Anleitung'!$B$15-'(Energiepreise)'!$E$9)/100*(1-AV$31/100)</f>
        <v>0</v>
      </c>
      <c r="AW198" s="445" t="n">
        <f aca="true">AW$36*OFFSET('(Energiepreise)'!$E$26,0,$C197+'1. Anleitung'!$B$15-'(Energiepreise)'!$E$9)/100*(1-AW$31/100)</f>
        <v>0</v>
      </c>
      <c r="AX198" s="445" t="n">
        <f aca="true">AX$36*OFFSET('(Energiepreise)'!$E$26,0,$C197+'1. Anleitung'!$B$15-'(Energiepreise)'!$E$9)/100*(1-AX$31/100)</f>
        <v>0</v>
      </c>
      <c r="AY198" s="445" t="n">
        <f aca="true">AY$36*OFFSET('(Energiepreise)'!$E$26,0,$C197+'1. Anleitung'!$B$15-'(Energiepreise)'!$E$9)/100*(1-AY$31/100)</f>
        <v>0</v>
      </c>
      <c r="AZ198" s="492" t="n">
        <f aca="true">AZ$36*OFFSET('(Energiepreise)'!$E$26,0,$C197+'1. Anleitung'!$B$15-'(Energiepreise)'!$E$9)/100</f>
        <v>0</v>
      </c>
      <c r="BA198" s="492" t="n">
        <f aca="true">BA$36*OFFSET('(Energiepreise)'!$E$26,0,$C197+'1. Anleitung'!$B$15-'(Energiepreise)'!$E$9)/100</f>
        <v>0</v>
      </c>
      <c r="BB198" s="445" t="e">
        <f aca="true">BB$36*OFFSET('(Energiepreise)'!$E$26,0,$C197+'1. Anleitung'!$B$15-'(Energiepreise)'!$E$9)/100*(1-BB$31/100)</f>
        <v>#DIV/0!</v>
      </c>
      <c r="BC198" s="445" t="e">
        <f aca="true">BC$36*OFFSET('(Energiepreise)'!$E$26,0,$C197+'1. Anleitung'!$B$15-'(Energiepreise)'!$E$9)/100*(1-BC$31/100)</f>
        <v>#DIV/0!</v>
      </c>
    </row>
    <row r="199" customFormat="false" ht="15" hidden="false" customHeight="false" outlineLevel="0" collapsed="false">
      <c r="A199" s="24"/>
      <c r="B199" s="2"/>
      <c r="C199" s="436" t="n">
        <v>15</v>
      </c>
      <c r="D199" s="437"/>
      <c r="E199" s="419"/>
      <c r="F199" s="438" t="n">
        <f aca="true">F$36*OFFSET('(Energiepreise)'!$E$26,0,$C198+'1. Anleitung'!$B$15-'(Energiepreise)'!$E$9)/100*(1-$W$31/100)</f>
        <v>0</v>
      </c>
      <c r="G199" s="438" t="n">
        <f aca="true">G$36*OFFSET('(Energiepreise)'!$E$26,0,$C198+'1. Anleitung'!$B$15-'(Energiepreise)'!$E$9)/100*(1-$W$31/100)</f>
        <v>0</v>
      </c>
      <c r="H199" s="438" t="n">
        <f aca="true">H$36*OFFSET('(Energiepreise)'!$E$26,0,$C198+'1. Anleitung'!$B$15-'(Energiepreise)'!$E$9)/100*(1-$W$31/100)</f>
        <v>0</v>
      </c>
      <c r="I199" s="438" t="n">
        <f aca="true">I$36*OFFSET('(Energiepreise)'!$E$26,0,$C198+'1. Anleitung'!$B$15-'(Energiepreise)'!$E$9)/100*(1-$W$31/100)</f>
        <v>0</v>
      </c>
      <c r="J199" s="439"/>
      <c r="K199" s="440" t="n">
        <f aca="false">SUM(F199:I199)</f>
        <v>0</v>
      </c>
      <c r="L199" s="439"/>
      <c r="M199" s="439"/>
      <c r="N199" s="441" t="n">
        <f aca="true">N$36*OFFSET('(Energiepreise)'!$E$26,0,$C198+'1. Anleitung'!$B$15-'(Energiepreise)'!$E$9)/100*(1-$AE$31/100)</f>
        <v>0</v>
      </c>
      <c r="O199" s="441" t="n">
        <f aca="true">O$36*OFFSET('(Energiepreise)'!$E$26,0,$C198+'1. Anleitung'!$B$15-'(Energiepreise)'!$E$9)/100*(1-$AE$31/100)</f>
        <v>0</v>
      </c>
      <c r="P199" s="441" t="n">
        <f aca="true">P$36*OFFSET('(Energiepreise)'!$E$26,0,$C198+'1. Anleitung'!$B$15-'(Energiepreise)'!$E$9)/100*(1-$AE$31/100)</f>
        <v>0</v>
      </c>
      <c r="Q199" s="441" t="n">
        <f aca="true">Q$36*OFFSET('(Energiepreise)'!$E$26,0,$C198+'1. Anleitung'!$B$15-'(Energiepreise)'!$E$9)/100*(1-$AE$31/100)</f>
        <v>0</v>
      </c>
      <c r="R199" s="442"/>
      <c r="S199" s="443" t="n">
        <f aca="false">SUM(N199:Q199)</f>
        <v>0</v>
      </c>
      <c r="T199" s="442"/>
      <c r="U199" s="437"/>
      <c r="V199" s="419"/>
      <c r="W199" s="438" t="n">
        <f aca="true">W$36*OFFSET('(Energiepreise)'!$E$26,0,$C198+'1. Anleitung'!$B$15-'(Energiepreise)'!$E$9)/100*(1-$W$31/100)</f>
        <v>0</v>
      </c>
      <c r="X199" s="438" t="n">
        <f aca="true">X$36*OFFSET('(Energiepreise)'!$E$26,0,$C198+'1. Anleitung'!$B$15-'(Energiepreise)'!$E$9)/100*(1-$W$31/100)</f>
        <v>0</v>
      </c>
      <c r="Y199" s="438" t="n">
        <f aca="true">Y$36*OFFSET('(Energiepreise)'!$E$26,0,$C198+'1. Anleitung'!$B$15-'(Energiepreise)'!$E$9)/100*(1-$W$31/100)</f>
        <v>0</v>
      </c>
      <c r="Z199" s="438" t="n">
        <f aca="true">Z$36*OFFSET('(Energiepreise)'!$E$26,0,$C198+'1. Anleitung'!$B$15-'(Energiepreise)'!$E$9)/100*(1-$W$31/100)</f>
        <v>0</v>
      </c>
      <c r="AA199" s="439"/>
      <c r="AB199" s="440" t="n">
        <f aca="false">SUM(W199:Z199)</f>
        <v>0</v>
      </c>
      <c r="AC199" s="439"/>
      <c r="AD199" s="439"/>
      <c r="AE199" s="441" t="n">
        <f aca="true">AE$36*OFFSET('(Energiepreise)'!$E$26,0,$C198+'1. Anleitung'!$B$15-'(Energiepreise)'!$E$9)/100*(1-$AE$31/100)</f>
        <v>0</v>
      </c>
      <c r="AF199" s="441" t="n">
        <f aca="true">AF$36*OFFSET('(Energiepreise)'!$E$26,0,$C198+'1. Anleitung'!$B$15-'(Energiepreise)'!$E$9)/100*(1-$AE$31/100)</f>
        <v>0</v>
      </c>
      <c r="AG199" s="441" t="n">
        <f aca="true">AG$36*OFFSET('(Energiepreise)'!$E$26,0,$C198+'1. Anleitung'!$B$15-'(Energiepreise)'!$E$9)/100*(1-$AE$31/100)</f>
        <v>0</v>
      </c>
      <c r="AH199" s="441" t="n">
        <f aca="true">AH$36*OFFSET('(Energiepreise)'!$E$26,0,$C198+'1. Anleitung'!$B$15-'(Energiepreise)'!$E$9)/100*(1-$AE$31/100)</f>
        <v>0</v>
      </c>
      <c r="AI199" s="442"/>
      <c r="AJ199" s="443" t="n">
        <f aca="false">SUM(AE199:AH199)</f>
        <v>0</v>
      </c>
      <c r="AK199" s="442"/>
      <c r="AL199" s="491" t="n">
        <f aca="true">AL$36*OFFSET('(Energiepreise)'!$E$26,0,$C198+'1. Anleitung'!$B$15-'(Energiepreise)'!$E$9)/100</f>
        <v>0</v>
      </c>
      <c r="AM199" s="492" t="n">
        <f aca="true">AM$36*OFFSET('(Energiepreise)'!$E$26,0,$C198+'1. Anleitung'!$B$15-'(Energiepreise)'!$E$9)/100</f>
        <v>0</v>
      </c>
      <c r="AN199" s="492" t="n">
        <f aca="true">AN$36*OFFSET('(Energiepreise)'!$E$26,0,$C198+'1. Anleitung'!$B$15-'(Energiepreise)'!$E$9)/100</f>
        <v>0</v>
      </c>
      <c r="AO199" s="492" t="n">
        <f aca="true">AO$36*OFFSET('(Energiepreise)'!$E$26,0,$C198+'1. Anleitung'!$B$15-'(Energiepreise)'!$E$9)/100</f>
        <v>0</v>
      </c>
      <c r="AP199" s="492" t="n">
        <f aca="true">AP$36*OFFSET('(Energiepreise)'!$E$26,0,$C198+'1. Anleitung'!$B$15-'(Energiepreise)'!$E$9)/100</f>
        <v>0</v>
      </c>
      <c r="AQ199" s="492" t="n">
        <f aca="true">AQ$36*OFFSET('(Energiepreise)'!$E$26,0,$C198+'1. Anleitung'!$B$15-'(Energiepreise)'!$E$9)/100</f>
        <v>0</v>
      </c>
      <c r="AR199" s="492" t="n">
        <f aca="true">AR$36*OFFSET('(Energiepreise)'!$E$26,0,$C198+'1. Anleitung'!$B$15-'(Energiepreise)'!$E$9)/100</f>
        <v>0</v>
      </c>
      <c r="AS199" s="492" t="n">
        <f aca="true">AS$36*OFFSET('(Energiepreise)'!$E$26,0,$C198+'1. Anleitung'!$B$15-'(Energiepreise)'!$E$9)/100</f>
        <v>0</v>
      </c>
      <c r="AT199" s="492" t="n">
        <f aca="true">AT$36*OFFSET('(Energiepreise)'!$E$26,0,$C198+'1. Anleitung'!$B$15-'(Energiepreise)'!$E$9)/100</f>
        <v>0</v>
      </c>
      <c r="AU199" s="445" t="n">
        <f aca="true">AU$36*OFFSET('(Energiepreise)'!$E$26,0,$C198+'1. Anleitung'!$B$15-'(Energiepreise)'!$E$9)/100*(1-AU$31/100)</f>
        <v>0</v>
      </c>
      <c r="AV199" s="445" t="n">
        <f aca="true">AV$36*OFFSET('(Energiepreise)'!$E$26,0,$C198+'1. Anleitung'!$B$15-'(Energiepreise)'!$E$9)/100*(1-AV$31/100)</f>
        <v>0</v>
      </c>
      <c r="AW199" s="445" t="n">
        <f aca="true">AW$36*OFFSET('(Energiepreise)'!$E$26,0,$C198+'1. Anleitung'!$B$15-'(Energiepreise)'!$E$9)/100*(1-AW$31/100)</f>
        <v>0</v>
      </c>
      <c r="AX199" s="445" t="n">
        <f aca="true">AX$36*OFFSET('(Energiepreise)'!$E$26,0,$C198+'1. Anleitung'!$B$15-'(Energiepreise)'!$E$9)/100*(1-AX$31/100)</f>
        <v>0</v>
      </c>
      <c r="AY199" s="445" t="n">
        <f aca="true">AY$36*OFFSET('(Energiepreise)'!$E$26,0,$C198+'1. Anleitung'!$B$15-'(Energiepreise)'!$E$9)/100*(1-AY$31/100)</f>
        <v>0</v>
      </c>
      <c r="AZ199" s="492" t="n">
        <f aca="true">AZ$36*OFFSET('(Energiepreise)'!$E$26,0,$C198+'1. Anleitung'!$B$15-'(Energiepreise)'!$E$9)/100</f>
        <v>0</v>
      </c>
      <c r="BA199" s="492" t="n">
        <f aca="true">BA$36*OFFSET('(Energiepreise)'!$E$26,0,$C198+'1. Anleitung'!$B$15-'(Energiepreise)'!$E$9)/100</f>
        <v>0</v>
      </c>
      <c r="BB199" s="445" t="e">
        <f aca="true">BB$36*OFFSET('(Energiepreise)'!$E$26,0,$C198+'1. Anleitung'!$B$15-'(Energiepreise)'!$E$9)/100*(1-BB$31/100)</f>
        <v>#DIV/0!</v>
      </c>
      <c r="BC199" s="445" t="e">
        <f aca="true">BC$36*OFFSET('(Energiepreise)'!$E$26,0,$C198+'1. Anleitung'!$B$15-'(Energiepreise)'!$E$9)/100*(1-BC$31/100)</f>
        <v>#DIV/0!</v>
      </c>
    </row>
    <row r="200" customFormat="false" ht="15" hidden="false" customHeight="false" outlineLevel="0" collapsed="false">
      <c r="A200" s="24"/>
      <c r="B200" s="2"/>
      <c r="C200" s="436" t="n">
        <v>16</v>
      </c>
      <c r="D200" s="437"/>
      <c r="E200" s="419"/>
      <c r="F200" s="438" t="n">
        <f aca="true">F$36*OFFSET('(Energiepreise)'!$E$26,0,$C199+'1. Anleitung'!$B$15-'(Energiepreise)'!$E$9)/100*(1-$W$31/100)</f>
        <v>0</v>
      </c>
      <c r="G200" s="438" t="n">
        <f aca="true">G$36*OFFSET('(Energiepreise)'!$E$26,0,$C199+'1. Anleitung'!$B$15-'(Energiepreise)'!$E$9)/100*(1-$W$31/100)</f>
        <v>0</v>
      </c>
      <c r="H200" s="438" t="n">
        <f aca="true">H$36*OFFSET('(Energiepreise)'!$E$26,0,$C199+'1. Anleitung'!$B$15-'(Energiepreise)'!$E$9)/100*(1-$W$31/100)</f>
        <v>0</v>
      </c>
      <c r="I200" s="438" t="n">
        <f aca="true">I$36*OFFSET('(Energiepreise)'!$E$26,0,$C199+'1. Anleitung'!$B$15-'(Energiepreise)'!$E$9)/100*(1-$W$31/100)</f>
        <v>0</v>
      </c>
      <c r="J200" s="439"/>
      <c r="K200" s="440" t="n">
        <f aca="false">SUM(F200:I200)</f>
        <v>0</v>
      </c>
      <c r="L200" s="439"/>
      <c r="M200" s="439"/>
      <c r="N200" s="441" t="n">
        <f aca="true">N$36*OFFSET('(Energiepreise)'!$E$26,0,$C199+'1. Anleitung'!$B$15-'(Energiepreise)'!$E$9)/100*(1-$AE$31/100)</f>
        <v>0</v>
      </c>
      <c r="O200" s="441" t="n">
        <f aca="true">O$36*OFFSET('(Energiepreise)'!$E$26,0,$C199+'1. Anleitung'!$B$15-'(Energiepreise)'!$E$9)/100*(1-$AE$31/100)</f>
        <v>0</v>
      </c>
      <c r="P200" s="441" t="n">
        <f aca="true">P$36*OFFSET('(Energiepreise)'!$E$26,0,$C199+'1. Anleitung'!$B$15-'(Energiepreise)'!$E$9)/100*(1-$AE$31/100)</f>
        <v>0</v>
      </c>
      <c r="Q200" s="441" t="n">
        <f aca="true">Q$36*OFFSET('(Energiepreise)'!$E$26,0,$C199+'1. Anleitung'!$B$15-'(Energiepreise)'!$E$9)/100*(1-$AE$31/100)</f>
        <v>0</v>
      </c>
      <c r="R200" s="442"/>
      <c r="S200" s="443" t="n">
        <f aca="false">SUM(N200:Q200)</f>
        <v>0</v>
      </c>
      <c r="T200" s="442"/>
      <c r="U200" s="437"/>
      <c r="V200" s="419"/>
      <c r="W200" s="438" t="n">
        <f aca="true">W$36*OFFSET('(Energiepreise)'!$E$26,0,$C199+'1. Anleitung'!$B$15-'(Energiepreise)'!$E$9)/100*(1-$W$31/100)</f>
        <v>0</v>
      </c>
      <c r="X200" s="438" t="n">
        <f aca="true">X$36*OFFSET('(Energiepreise)'!$E$26,0,$C199+'1. Anleitung'!$B$15-'(Energiepreise)'!$E$9)/100*(1-$W$31/100)</f>
        <v>0</v>
      </c>
      <c r="Y200" s="438" t="n">
        <f aca="true">Y$36*OFFSET('(Energiepreise)'!$E$26,0,$C199+'1. Anleitung'!$B$15-'(Energiepreise)'!$E$9)/100*(1-$W$31/100)</f>
        <v>0</v>
      </c>
      <c r="Z200" s="438" t="n">
        <f aca="true">Z$36*OFFSET('(Energiepreise)'!$E$26,0,$C199+'1. Anleitung'!$B$15-'(Energiepreise)'!$E$9)/100*(1-$W$31/100)</f>
        <v>0</v>
      </c>
      <c r="AA200" s="439"/>
      <c r="AB200" s="440" t="n">
        <f aca="false">SUM(W200:Z200)</f>
        <v>0</v>
      </c>
      <c r="AC200" s="439"/>
      <c r="AD200" s="439"/>
      <c r="AE200" s="441" t="n">
        <f aca="true">AE$36*OFFSET('(Energiepreise)'!$E$26,0,$C199+'1. Anleitung'!$B$15-'(Energiepreise)'!$E$9)/100*(1-$AE$31/100)</f>
        <v>0</v>
      </c>
      <c r="AF200" s="441" t="n">
        <f aca="true">AF$36*OFFSET('(Energiepreise)'!$E$26,0,$C199+'1. Anleitung'!$B$15-'(Energiepreise)'!$E$9)/100*(1-$AE$31/100)</f>
        <v>0</v>
      </c>
      <c r="AG200" s="441" t="n">
        <f aca="true">AG$36*OFFSET('(Energiepreise)'!$E$26,0,$C199+'1. Anleitung'!$B$15-'(Energiepreise)'!$E$9)/100*(1-$AE$31/100)</f>
        <v>0</v>
      </c>
      <c r="AH200" s="441" t="n">
        <f aca="true">AH$36*OFFSET('(Energiepreise)'!$E$26,0,$C199+'1. Anleitung'!$B$15-'(Energiepreise)'!$E$9)/100*(1-$AE$31/100)</f>
        <v>0</v>
      </c>
      <c r="AI200" s="442"/>
      <c r="AJ200" s="443" t="n">
        <f aca="false">SUM(AE200:AH200)</f>
        <v>0</v>
      </c>
      <c r="AK200" s="442"/>
      <c r="AL200" s="491" t="n">
        <f aca="true">AL$36*OFFSET('(Energiepreise)'!$E$26,0,$C199+'1. Anleitung'!$B$15-'(Energiepreise)'!$E$9)/100</f>
        <v>0</v>
      </c>
      <c r="AM200" s="492" t="n">
        <f aca="true">AM$36*OFFSET('(Energiepreise)'!$E$26,0,$C199+'1. Anleitung'!$B$15-'(Energiepreise)'!$E$9)/100</f>
        <v>0</v>
      </c>
      <c r="AN200" s="492" t="n">
        <f aca="true">AN$36*OFFSET('(Energiepreise)'!$E$26,0,$C199+'1. Anleitung'!$B$15-'(Energiepreise)'!$E$9)/100</f>
        <v>0</v>
      </c>
      <c r="AO200" s="492" t="n">
        <f aca="true">AO$36*OFFSET('(Energiepreise)'!$E$26,0,$C199+'1. Anleitung'!$B$15-'(Energiepreise)'!$E$9)/100</f>
        <v>0</v>
      </c>
      <c r="AP200" s="492" t="n">
        <f aca="true">AP$36*OFFSET('(Energiepreise)'!$E$26,0,$C199+'1. Anleitung'!$B$15-'(Energiepreise)'!$E$9)/100</f>
        <v>0</v>
      </c>
      <c r="AQ200" s="492" t="n">
        <f aca="true">AQ$36*OFFSET('(Energiepreise)'!$E$26,0,$C199+'1. Anleitung'!$B$15-'(Energiepreise)'!$E$9)/100</f>
        <v>0</v>
      </c>
      <c r="AR200" s="492" t="n">
        <f aca="true">AR$36*OFFSET('(Energiepreise)'!$E$26,0,$C199+'1. Anleitung'!$B$15-'(Energiepreise)'!$E$9)/100</f>
        <v>0</v>
      </c>
      <c r="AS200" s="492" t="n">
        <f aca="true">AS$36*OFFSET('(Energiepreise)'!$E$26,0,$C199+'1. Anleitung'!$B$15-'(Energiepreise)'!$E$9)/100</f>
        <v>0</v>
      </c>
      <c r="AT200" s="492" t="n">
        <f aca="true">AT$36*OFFSET('(Energiepreise)'!$E$26,0,$C199+'1. Anleitung'!$B$15-'(Energiepreise)'!$E$9)/100</f>
        <v>0</v>
      </c>
      <c r="AU200" s="445" t="n">
        <f aca="true">AU$36*OFFSET('(Energiepreise)'!$E$26,0,$C199+'1. Anleitung'!$B$15-'(Energiepreise)'!$E$9)/100*(1-AU$31/100)</f>
        <v>0</v>
      </c>
      <c r="AV200" s="445" t="n">
        <f aca="true">AV$36*OFFSET('(Energiepreise)'!$E$26,0,$C199+'1. Anleitung'!$B$15-'(Energiepreise)'!$E$9)/100*(1-AV$31/100)</f>
        <v>0</v>
      </c>
      <c r="AW200" s="445" t="n">
        <f aca="true">AW$36*OFFSET('(Energiepreise)'!$E$26,0,$C199+'1. Anleitung'!$B$15-'(Energiepreise)'!$E$9)/100*(1-AW$31/100)</f>
        <v>0</v>
      </c>
      <c r="AX200" s="445" t="n">
        <f aca="true">AX$36*OFFSET('(Energiepreise)'!$E$26,0,$C199+'1. Anleitung'!$B$15-'(Energiepreise)'!$E$9)/100*(1-AX$31/100)</f>
        <v>0</v>
      </c>
      <c r="AY200" s="445" t="n">
        <f aca="true">AY$36*OFFSET('(Energiepreise)'!$E$26,0,$C199+'1. Anleitung'!$B$15-'(Energiepreise)'!$E$9)/100*(1-AY$31/100)</f>
        <v>0</v>
      </c>
      <c r="AZ200" s="492" t="n">
        <f aca="true">AZ$36*OFFSET('(Energiepreise)'!$E$26,0,$C199+'1. Anleitung'!$B$15-'(Energiepreise)'!$E$9)/100</f>
        <v>0</v>
      </c>
      <c r="BA200" s="492" t="n">
        <f aca="true">BA$36*OFFSET('(Energiepreise)'!$E$26,0,$C199+'1. Anleitung'!$B$15-'(Energiepreise)'!$E$9)/100</f>
        <v>0</v>
      </c>
      <c r="BB200" s="445" t="e">
        <f aca="true">BB$36*OFFSET('(Energiepreise)'!$E$26,0,$C199+'1. Anleitung'!$B$15-'(Energiepreise)'!$E$9)/100*(1-BB$31/100)</f>
        <v>#DIV/0!</v>
      </c>
      <c r="BC200" s="445" t="e">
        <f aca="true">BC$36*OFFSET('(Energiepreise)'!$E$26,0,$C199+'1. Anleitung'!$B$15-'(Energiepreise)'!$E$9)/100*(1-BC$31/100)</f>
        <v>#DIV/0!</v>
      </c>
    </row>
    <row r="201" customFormat="false" ht="15" hidden="false" customHeight="false" outlineLevel="0" collapsed="false">
      <c r="A201" s="24"/>
      <c r="B201" s="2"/>
      <c r="C201" s="436" t="n">
        <v>17</v>
      </c>
      <c r="D201" s="437"/>
      <c r="E201" s="419"/>
      <c r="F201" s="438" t="n">
        <f aca="true">F$36*OFFSET('(Energiepreise)'!$E$26,0,$C200+'1. Anleitung'!$B$15-'(Energiepreise)'!$E$9)/100*(1-$W$31/100)</f>
        <v>0</v>
      </c>
      <c r="G201" s="438" t="n">
        <f aca="true">G$36*OFFSET('(Energiepreise)'!$E$26,0,$C200+'1. Anleitung'!$B$15-'(Energiepreise)'!$E$9)/100*(1-$W$31/100)</f>
        <v>0</v>
      </c>
      <c r="H201" s="438" t="n">
        <f aca="true">H$36*OFFSET('(Energiepreise)'!$E$26,0,$C200+'1. Anleitung'!$B$15-'(Energiepreise)'!$E$9)/100*(1-$W$31/100)</f>
        <v>0</v>
      </c>
      <c r="I201" s="438" t="n">
        <f aca="true">I$36*OFFSET('(Energiepreise)'!$E$26,0,$C200+'1. Anleitung'!$B$15-'(Energiepreise)'!$E$9)/100*(1-$W$31/100)</f>
        <v>0</v>
      </c>
      <c r="J201" s="439"/>
      <c r="K201" s="440" t="n">
        <f aca="false">SUM(F201:I201)</f>
        <v>0</v>
      </c>
      <c r="L201" s="439"/>
      <c r="M201" s="439"/>
      <c r="N201" s="441" t="n">
        <f aca="true">N$36*OFFSET('(Energiepreise)'!$E$26,0,$C200+'1. Anleitung'!$B$15-'(Energiepreise)'!$E$9)/100*(1-$AE$31/100)</f>
        <v>0</v>
      </c>
      <c r="O201" s="441" t="n">
        <f aca="true">O$36*OFFSET('(Energiepreise)'!$E$26,0,$C200+'1. Anleitung'!$B$15-'(Energiepreise)'!$E$9)/100*(1-$AE$31/100)</f>
        <v>0</v>
      </c>
      <c r="P201" s="441" t="n">
        <f aca="true">P$36*OFFSET('(Energiepreise)'!$E$26,0,$C200+'1. Anleitung'!$B$15-'(Energiepreise)'!$E$9)/100*(1-$AE$31/100)</f>
        <v>0</v>
      </c>
      <c r="Q201" s="441" t="n">
        <f aca="true">Q$36*OFFSET('(Energiepreise)'!$E$26,0,$C200+'1. Anleitung'!$B$15-'(Energiepreise)'!$E$9)/100*(1-$AE$31/100)</f>
        <v>0</v>
      </c>
      <c r="R201" s="442"/>
      <c r="S201" s="443" t="n">
        <f aca="false">SUM(N201:Q201)</f>
        <v>0</v>
      </c>
      <c r="T201" s="442"/>
      <c r="U201" s="437"/>
      <c r="V201" s="419"/>
      <c r="W201" s="438" t="n">
        <f aca="true">W$36*OFFSET('(Energiepreise)'!$E$26,0,$C200+'1. Anleitung'!$B$15-'(Energiepreise)'!$E$9)/100*(1-$W$31/100)</f>
        <v>0</v>
      </c>
      <c r="X201" s="438" t="n">
        <f aca="true">X$36*OFFSET('(Energiepreise)'!$E$26,0,$C200+'1. Anleitung'!$B$15-'(Energiepreise)'!$E$9)/100*(1-$W$31/100)</f>
        <v>0</v>
      </c>
      <c r="Y201" s="438" t="n">
        <f aca="true">Y$36*OFFSET('(Energiepreise)'!$E$26,0,$C200+'1. Anleitung'!$B$15-'(Energiepreise)'!$E$9)/100*(1-$W$31/100)</f>
        <v>0</v>
      </c>
      <c r="Z201" s="438" t="n">
        <f aca="true">Z$36*OFFSET('(Energiepreise)'!$E$26,0,$C200+'1. Anleitung'!$B$15-'(Energiepreise)'!$E$9)/100*(1-$W$31/100)</f>
        <v>0</v>
      </c>
      <c r="AA201" s="439"/>
      <c r="AB201" s="440" t="n">
        <f aca="false">SUM(W201:Z201)</f>
        <v>0</v>
      </c>
      <c r="AC201" s="439"/>
      <c r="AD201" s="439"/>
      <c r="AE201" s="441" t="n">
        <f aca="true">AE$36*OFFSET('(Energiepreise)'!$E$26,0,$C200+'1. Anleitung'!$B$15-'(Energiepreise)'!$E$9)/100*(1-$AE$31/100)</f>
        <v>0</v>
      </c>
      <c r="AF201" s="441" t="n">
        <f aca="true">AF$36*OFFSET('(Energiepreise)'!$E$26,0,$C200+'1. Anleitung'!$B$15-'(Energiepreise)'!$E$9)/100*(1-$AE$31/100)</f>
        <v>0</v>
      </c>
      <c r="AG201" s="441" t="n">
        <f aca="true">AG$36*OFFSET('(Energiepreise)'!$E$26,0,$C200+'1. Anleitung'!$B$15-'(Energiepreise)'!$E$9)/100*(1-$AE$31/100)</f>
        <v>0</v>
      </c>
      <c r="AH201" s="441" t="n">
        <f aca="true">AH$36*OFFSET('(Energiepreise)'!$E$26,0,$C200+'1. Anleitung'!$B$15-'(Energiepreise)'!$E$9)/100*(1-$AE$31/100)</f>
        <v>0</v>
      </c>
      <c r="AI201" s="442"/>
      <c r="AJ201" s="443" t="n">
        <f aca="false">SUM(AE201:AH201)</f>
        <v>0</v>
      </c>
      <c r="AK201" s="442"/>
      <c r="AL201" s="491" t="n">
        <f aca="true">AL$36*OFFSET('(Energiepreise)'!$E$26,0,$C200+'1. Anleitung'!$B$15-'(Energiepreise)'!$E$9)/100</f>
        <v>0</v>
      </c>
      <c r="AM201" s="492" t="n">
        <f aca="true">AM$36*OFFSET('(Energiepreise)'!$E$26,0,$C200+'1. Anleitung'!$B$15-'(Energiepreise)'!$E$9)/100</f>
        <v>0</v>
      </c>
      <c r="AN201" s="492" t="n">
        <f aca="true">AN$36*OFFSET('(Energiepreise)'!$E$26,0,$C200+'1. Anleitung'!$B$15-'(Energiepreise)'!$E$9)/100</f>
        <v>0</v>
      </c>
      <c r="AO201" s="492" t="n">
        <f aca="true">AO$36*OFFSET('(Energiepreise)'!$E$26,0,$C200+'1. Anleitung'!$B$15-'(Energiepreise)'!$E$9)/100</f>
        <v>0</v>
      </c>
      <c r="AP201" s="492" t="n">
        <f aca="true">AP$36*OFFSET('(Energiepreise)'!$E$26,0,$C200+'1. Anleitung'!$B$15-'(Energiepreise)'!$E$9)/100</f>
        <v>0</v>
      </c>
      <c r="AQ201" s="492" t="n">
        <f aca="true">AQ$36*OFFSET('(Energiepreise)'!$E$26,0,$C200+'1. Anleitung'!$B$15-'(Energiepreise)'!$E$9)/100</f>
        <v>0</v>
      </c>
      <c r="AR201" s="492" t="n">
        <f aca="true">AR$36*OFFSET('(Energiepreise)'!$E$26,0,$C200+'1. Anleitung'!$B$15-'(Energiepreise)'!$E$9)/100</f>
        <v>0</v>
      </c>
      <c r="AS201" s="492" t="n">
        <f aca="true">AS$36*OFFSET('(Energiepreise)'!$E$26,0,$C200+'1. Anleitung'!$B$15-'(Energiepreise)'!$E$9)/100</f>
        <v>0</v>
      </c>
      <c r="AT201" s="492" t="n">
        <f aca="true">AT$36*OFFSET('(Energiepreise)'!$E$26,0,$C200+'1. Anleitung'!$B$15-'(Energiepreise)'!$E$9)/100</f>
        <v>0</v>
      </c>
      <c r="AU201" s="445" t="n">
        <f aca="true">AU$36*OFFSET('(Energiepreise)'!$E$26,0,$C200+'1. Anleitung'!$B$15-'(Energiepreise)'!$E$9)/100*(1-AU$31/100)</f>
        <v>0</v>
      </c>
      <c r="AV201" s="445" t="n">
        <f aca="true">AV$36*OFFSET('(Energiepreise)'!$E$26,0,$C200+'1. Anleitung'!$B$15-'(Energiepreise)'!$E$9)/100*(1-AV$31/100)</f>
        <v>0</v>
      </c>
      <c r="AW201" s="445" t="n">
        <f aca="true">AW$36*OFFSET('(Energiepreise)'!$E$26,0,$C200+'1. Anleitung'!$B$15-'(Energiepreise)'!$E$9)/100*(1-AW$31/100)</f>
        <v>0</v>
      </c>
      <c r="AX201" s="445" t="n">
        <f aca="true">AX$36*OFFSET('(Energiepreise)'!$E$26,0,$C200+'1. Anleitung'!$B$15-'(Energiepreise)'!$E$9)/100*(1-AX$31/100)</f>
        <v>0</v>
      </c>
      <c r="AY201" s="445" t="n">
        <f aca="true">AY$36*OFFSET('(Energiepreise)'!$E$26,0,$C200+'1. Anleitung'!$B$15-'(Energiepreise)'!$E$9)/100*(1-AY$31/100)</f>
        <v>0</v>
      </c>
      <c r="AZ201" s="492" t="n">
        <f aca="true">AZ$36*OFFSET('(Energiepreise)'!$E$26,0,$C200+'1. Anleitung'!$B$15-'(Energiepreise)'!$E$9)/100</f>
        <v>0</v>
      </c>
      <c r="BA201" s="492" t="n">
        <f aca="true">BA$36*OFFSET('(Energiepreise)'!$E$26,0,$C200+'1. Anleitung'!$B$15-'(Energiepreise)'!$E$9)/100</f>
        <v>0</v>
      </c>
      <c r="BB201" s="445" t="e">
        <f aca="true">BB$36*OFFSET('(Energiepreise)'!$E$26,0,$C200+'1. Anleitung'!$B$15-'(Energiepreise)'!$E$9)/100*(1-BB$31/100)</f>
        <v>#DIV/0!</v>
      </c>
      <c r="BC201" s="445" t="e">
        <f aca="true">BC$36*OFFSET('(Energiepreise)'!$E$26,0,$C200+'1. Anleitung'!$B$15-'(Energiepreise)'!$E$9)/100*(1-BC$31/100)</f>
        <v>#DIV/0!</v>
      </c>
    </row>
    <row r="202" customFormat="false" ht="15" hidden="false" customHeight="false" outlineLevel="0" collapsed="false">
      <c r="A202" s="24"/>
      <c r="B202" s="2"/>
      <c r="C202" s="436" t="n">
        <v>18</v>
      </c>
      <c r="D202" s="437"/>
      <c r="E202" s="419"/>
      <c r="F202" s="438" t="n">
        <f aca="true">F$36*OFFSET('(Energiepreise)'!$E$26,0,$C201+'1. Anleitung'!$B$15-'(Energiepreise)'!$E$9)/100*(1-$W$31/100)</f>
        <v>0</v>
      </c>
      <c r="G202" s="438" t="n">
        <f aca="true">G$36*OFFSET('(Energiepreise)'!$E$26,0,$C201+'1. Anleitung'!$B$15-'(Energiepreise)'!$E$9)/100*(1-$W$31/100)</f>
        <v>0</v>
      </c>
      <c r="H202" s="438" t="n">
        <f aca="true">H$36*OFFSET('(Energiepreise)'!$E$26,0,$C201+'1. Anleitung'!$B$15-'(Energiepreise)'!$E$9)/100*(1-$W$31/100)</f>
        <v>0</v>
      </c>
      <c r="I202" s="438" t="n">
        <f aca="true">I$36*OFFSET('(Energiepreise)'!$E$26,0,$C201+'1. Anleitung'!$B$15-'(Energiepreise)'!$E$9)/100*(1-$W$31/100)</f>
        <v>0</v>
      </c>
      <c r="J202" s="439"/>
      <c r="K202" s="440" t="n">
        <f aca="false">SUM(F202:I202)</f>
        <v>0</v>
      </c>
      <c r="L202" s="439"/>
      <c r="M202" s="439"/>
      <c r="N202" s="441" t="n">
        <f aca="true">N$36*OFFSET('(Energiepreise)'!$E$26,0,$C201+'1. Anleitung'!$B$15-'(Energiepreise)'!$E$9)/100*(1-$AE$31/100)</f>
        <v>0</v>
      </c>
      <c r="O202" s="441" t="n">
        <f aca="true">O$36*OFFSET('(Energiepreise)'!$E$26,0,$C201+'1. Anleitung'!$B$15-'(Energiepreise)'!$E$9)/100*(1-$AE$31/100)</f>
        <v>0</v>
      </c>
      <c r="P202" s="441" t="n">
        <f aca="true">P$36*OFFSET('(Energiepreise)'!$E$26,0,$C201+'1. Anleitung'!$B$15-'(Energiepreise)'!$E$9)/100*(1-$AE$31/100)</f>
        <v>0</v>
      </c>
      <c r="Q202" s="441" t="n">
        <f aca="true">Q$36*OFFSET('(Energiepreise)'!$E$26,0,$C201+'1. Anleitung'!$B$15-'(Energiepreise)'!$E$9)/100*(1-$AE$31/100)</f>
        <v>0</v>
      </c>
      <c r="R202" s="442"/>
      <c r="S202" s="443" t="n">
        <f aca="false">SUM(N202:Q202)</f>
        <v>0</v>
      </c>
      <c r="T202" s="442"/>
      <c r="U202" s="437"/>
      <c r="V202" s="419"/>
      <c r="W202" s="438" t="n">
        <f aca="true">W$36*OFFSET('(Energiepreise)'!$E$26,0,$C201+'1. Anleitung'!$B$15-'(Energiepreise)'!$E$9)/100*(1-$W$31/100)</f>
        <v>0</v>
      </c>
      <c r="X202" s="438" t="n">
        <f aca="true">X$36*OFFSET('(Energiepreise)'!$E$26,0,$C201+'1. Anleitung'!$B$15-'(Energiepreise)'!$E$9)/100*(1-$W$31/100)</f>
        <v>0</v>
      </c>
      <c r="Y202" s="438" t="n">
        <f aca="true">Y$36*OFFSET('(Energiepreise)'!$E$26,0,$C201+'1. Anleitung'!$B$15-'(Energiepreise)'!$E$9)/100*(1-$W$31/100)</f>
        <v>0</v>
      </c>
      <c r="Z202" s="438" t="n">
        <f aca="true">Z$36*OFFSET('(Energiepreise)'!$E$26,0,$C201+'1. Anleitung'!$B$15-'(Energiepreise)'!$E$9)/100*(1-$W$31/100)</f>
        <v>0</v>
      </c>
      <c r="AA202" s="439"/>
      <c r="AB202" s="440" t="n">
        <f aca="false">SUM(W202:Z202)</f>
        <v>0</v>
      </c>
      <c r="AC202" s="439"/>
      <c r="AD202" s="439"/>
      <c r="AE202" s="441" t="n">
        <f aca="true">AE$36*OFFSET('(Energiepreise)'!$E$26,0,$C201+'1. Anleitung'!$B$15-'(Energiepreise)'!$E$9)/100*(1-$AE$31/100)</f>
        <v>0</v>
      </c>
      <c r="AF202" s="441" t="n">
        <f aca="true">AF$36*OFFSET('(Energiepreise)'!$E$26,0,$C201+'1. Anleitung'!$B$15-'(Energiepreise)'!$E$9)/100*(1-$AE$31/100)</f>
        <v>0</v>
      </c>
      <c r="AG202" s="441" t="n">
        <f aca="true">AG$36*OFFSET('(Energiepreise)'!$E$26,0,$C201+'1. Anleitung'!$B$15-'(Energiepreise)'!$E$9)/100*(1-$AE$31/100)</f>
        <v>0</v>
      </c>
      <c r="AH202" s="441" t="n">
        <f aca="true">AH$36*OFFSET('(Energiepreise)'!$E$26,0,$C201+'1. Anleitung'!$B$15-'(Energiepreise)'!$E$9)/100*(1-$AE$31/100)</f>
        <v>0</v>
      </c>
      <c r="AI202" s="442"/>
      <c r="AJ202" s="443" t="n">
        <f aca="false">SUM(AE202:AH202)</f>
        <v>0</v>
      </c>
      <c r="AK202" s="442"/>
      <c r="AL202" s="491" t="n">
        <f aca="true">AL$36*OFFSET('(Energiepreise)'!$E$26,0,$C201+'1. Anleitung'!$B$15-'(Energiepreise)'!$E$9)/100</f>
        <v>0</v>
      </c>
      <c r="AM202" s="492" t="n">
        <f aca="true">AM$36*OFFSET('(Energiepreise)'!$E$26,0,$C201+'1. Anleitung'!$B$15-'(Energiepreise)'!$E$9)/100</f>
        <v>0</v>
      </c>
      <c r="AN202" s="492" t="n">
        <f aca="true">AN$36*OFFSET('(Energiepreise)'!$E$26,0,$C201+'1. Anleitung'!$B$15-'(Energiepreise)'!$E$9)/100</f>
        <v>0</v>
      </c>
      <c r="AO202" s="492" t="n">
        <f aca="true">AO$36*OFFSET('(Energiepreise)'!$E$26,0,$C201+'1. Anleitung'!$B$15-'(Energiepreise)'!$E$9)/100</f>
        <v>0</v>
      </c>
      <c r="AP202" s="492" t="n">
        <f aca="true">AP$36*OFFSET('(Energiepreise)'!$E$26,0,$C201+'1. Anleitung'!$B$15-'(Energiepreise)'!$E$9)/100</f>
        <v>0</v>
      </c>
      <c r="AQ202" s="492" t="n">
        <f aca="true">AQ$36*OFFSET('(Energiepreise)'!$E$26,0,$C201+'1. Anleitung'!$B$15-'(Energiepreise)'!$E$9)/100</f>
        <v>0</v>
      </c>
      <c r="AR202" s="492" t="n">
        <f aca="true">AR$36*OFFSET('(Energiepreise)'!$E$26,0,$C201+'1. Anleitung'!$B$15-'(Energiepreise)'!$E$9)/100</f>
        <v>0</v>
      </c>
      <c r="AS202" s="492" t="n">
        <f aca="true">AS$36*OFFSET('(Energiepreise)'!$E$26,0,$C201+'1. Anleitung'!$B$15-'(Energiepreise)'!$E$9)/100</f>
        <v>0</v>
      </c>
      <c r="AT202" s="492" t="n">
        <f aca="true">AT$36*OFFSET('(Energiepreise)'!$E$26,0,$C201+'1. Anleitung'!$B$15-'(Energiepreise)'!$E$9)/100</f>
        <v>0</v>
      </c>
      <c r="AU202" s="445" t="n">
        <f aca="true">AU$36*OFFSET('(Energiepreise)'!$E$26,0,$C201+'1. Anleitung'!$B$15-'(Energiepreise)'!$E$9)/100*(1-AU$31/100)</f>
        <v>0</v>
      </c>
      <c r="AV202" s="445" t="n">
        <f aca="true">AV$36*OFFSET('(Energiepreise)'!$E$26,0,$C201+'1. Anleitung'!$B$15-'(Energiepreise)'!$E$9)/100*(1-AV$31/100)</f>
        <v>0</v>
      </c>
      <c r="AW202" s="445" t="n">
        <f aca="true">AW$36*OFFSET('(Energiepreise)'!$E$26,0,$C201+'1. Anleitung'!$B$15-'(Energiepreise)'!$E$9)/100*(1-AW$31/100)</f>
        <v>0</v>
      </c>
      <c r="AX202" s="445" t="n">
        <f aca="true">AX$36*OFFSET('(Energiepreise)'!$E$26,0,$C201+'1. Anleitung'!$B$15-'(Energiepreise)'!$E$9)/100*(1-AX$31/100)</f>
        <v>0</v>
      </c>
      <c r="AY202" s="445" t="n">
        <f aca="true">AY$36*OFFSET('(Energiepreise)'!$E$26,0,$C201+'1. Anleitung'!$B$15-'(Energiepreise)'!$E$9)/100*(1-AY$31/100)</f>
        <v>0</v>
      </c>
      <c r="AZ202" s="492" t="n">
        <f aca="true">AZ$36*OFFSET('(Energiepreise)'!$E$26,0,$C201+'1. Anleitung'!$B$15-'(Energiepreise)'!$E$9)/100</f>
        <v>0</v>
      </c>
      <c r="BA202" s="492" t="n">
        <f aca="true">BA$36*OFFSET('(Energiepreise)'!$E$26,0,$C201+'1. Anleitung'!$B$15-'(Energiepreise)'!$E$9)/100</f>
        <v>0</v>
      </c>
      <c r="BB202" s="445" t="e">
        <f aca="true">BB$36*OFFSET('(Energiepreise)'!$E$26,0,$C201+'1. Anleitung'!$B$15-'(Energiepreise)'!$E$9)/100*(1-BB$31/100)</f>
        <v>#DIV/0!</v>
      </c>
      <c r="BC202" s="445" t="e">
        <f aca="true">BC$36*OFFSET('(Energiepreise)'!$E$26,0,$C201+'1. Anleitung'!$B$15-'(Energiepreise)'!$E$9)/100*(1-BC$31/100)</f>
        <v>#DIV/0!</v>
      </c>
    </row>
    <row r="203" customFormat="false" ht="15" hidden="false" customHeight="false" outlineLevel="0" collapsed="false">
      <c r="A203" s="24"/>
      <c r="B203" s="2"/>
      <c r="C203" s="436" t="n">
        <v>19</v>
      </c>
      <c r="D203" s="437"/>
      <c r="E203" s="419"/>
      <c r="F203" s="438" t="n">
        <f aca="true">F$36*OFFSET('(Energiepreise)'!$E$26,0,$C202+'1. Anleitung'!$B$15-'(Energiepreise)'!$E$9)/100*(1-$W$31/100)</f>
        <v>0</v>
      </c>
      <c r="G203" s="438" t="n">
        <f aca="true">G$36*OFFSET('(Energiepreise)'!$E$26,0,$C202+'1. Anleitung'!$B$15-'(Energiepreise)'!$E$9)/100*(1-$W$31/100)</f>
        <v>0</v>
      </c>
      <c r="H203" s="438" t="n">
        <f aca="true">H$36*OFFSET('(Energiepreise)'!$E$26,0,$C202+'1. Anleitung'!$B$15-'(Energiepreise)'!$E$9)/100*(1-$W$31/100)</f>
        <v>0</v>
      </c>
      <c r="I203" s="438" t="n">
        <f aca="true">I$36*OFFSET('(Energiepreise)'!$E$26,0,$C202+'1. Anleitung'!$B$15-'(Energiepreise)'!$E$9)/100*(1-$W$31/100)</f>
        <v>0</v>
      </c>
      <c r="J203" s="439"/>
      <c r="K203" s="440" t="n">
        <f aca="false">SUM(F203:I203)</f>
        <v>0</v>
      </c>
      <c r="L203" s="439"/>
      <c r="M203" s="439"/>
      <c r="N203" s="441" t="n">
        <f aca="true">N$36*OFFSET('(Energiepreise)'!$E$26,0,$C202+'1. Anleitung'!$B$15-'(Energiepreise)'!$E$9)/100*(1-$AE$31/100)</f>
        <v>0</v>
      </c>
      <c r="O203" s="441" t="n">
        <f aca="true">O$36*OFFSET('(Energiepreise)'!$E$26,0,$C202+'1. Anleitung'!$B$15-'(Energiepreise)'!$E$9)/100*(1-$AE$31/100)</f>
        <v>0</v>
      </c>
      <c r="P203" s="441" t="n">
        <f aca="true">P$36*OFFSET('(Energiepreise)'!$E$26,0,$C202+'1. Anleitung'!$B$15-'(Energiepreise)'!$E$9)/100*(1-$AE$31/100)</f>
        <v>0</v>
      </c>
      <c r="Q203" s="441" t="n">
        <f aca="true">Q$36*OFFSET('(Energiepreise)'!$E$26,0,$C202+'1. Anleitung'!$B$15-'(Energiepreise)'!$E$9)/100*(1-$AE$31/100)</f>
        <v>0</v>
      </c>
      <c r="R203" s="442"/>
      <c r="S203" s="443" t="n">
        <f aca="false">SUM(N203:Q203)</f>
        <v>0</v>
      </c>
      <c r="T203" s="442"/>
      <c r="U203" s="437"/>
      <c r="V203" s="419"/>
      <c r="W203" s="438" t="n">
        <f aca="true">W$36*OFFSET('(Energiepreise)'!$E$26,0,$C202+'1. Anleitung'!$B$15-'(Energiepreise)'!$E$9)/100*(1-$W$31/100)</f>
        <v>0</v>
      </c>
      <c r="X203" s="438" t="n">
        <f aca="true">X$36*OFFSET('(Energiepreise)'!$E$26,0,$C202+'1. Anleitung'!$B$15-'(Energiepreise)'!$E$9)/100*(1-$W$31/100)</f>
        <v>0</v>
      </c>
      <c r="Y203" s="438" t="n">
        <f aca="true">Y$36*OFFSET('(Energiepreise)'!$E$26,0,$C202+'1. Anleitung'!$B$15-'(Energiepreise)'!$E$9)/100*(1-$W$31/100)</f>
        <v>0</v>
      </c>
      <c r="Z203" s="438" t="n">
        <f aca="true">Z$36*OFFSET('(Energiepreise)'!$E$26,0,$C202+'1. Anleitung'!$B$15-'(Energiepreise)'!$E$9)/100*(1-$W$31/100)</f>
        <v>0</v>
      </c>
      <c r="AA203" s="439"/>
      <c r="AB203" s="440" t="n">
        <f aca="false">SUM(W203:Z203)</f>
        <v>0</v>
      </c>
      <c r="AC203" s="439"/>
      <c r="AD203" s="439"/>
      <c r="AE203" s="441" t="n">
        <f aca="true">AE$36*OFFSET('(Energiepreise)'!$E$26,0,$C202+'1. Anleitung'!$B$15-'(Energiepreise)'!$E$9)/100*(1-$AE$31/100)</f>
        <v>0</v>
      </c>
      <c r="AF203" s="441" t="n">
        <f aca="true">AF$36*OFFSET('(Energiepreise)'!$E$26,0,$C202+'1. Anleitung'!$B$15-'(Energiepreise)'!$E$9)/100*(1-$AE$31/100)</f>
        <v>0</v>
      </c>
      <c r="AG203" s="441" t="n">
        <f aca="true">AG$36*OFFSET('(Energiepreise)'!$E$26,0,$C202+'1. Anleitung'!$B$15-'(Energiepreise)'!$E$9)/100*(1-$AE$31/100)</f>
        <v>0</v>
      </c>
      <c r="AH203" s="441" t="n">
        <f aca="true">AH$36*OFFSET('(Energiepreise)'!$E$26,0,$C202+'1. Anleitung'!$B$15-'(Energiepreise)'!$E$9)/100*(1-$AE$31/100)</f>
        <v>0</v>
      </c>
      <c r="AI203" s="442"/>
      <c r="AJ203" s="443" t="n">
        <f aca="false">SUM(AE203:AH203)</f>
        <v>0</v>
      </c>
      <c r="AK203" s="442"/>
      <c r="AL203" s="491" t="n">
        <f aca="true">AL$36*OFFSET('(Energiepreise)'!$E$26,0,$C202+'1. Anleitung'!$B$15-'(Energiepreise)'!$E$9)/100</f>
        <v>0</v>
      </c>
      <c r="AM203" s="492" t="n">
        <f aca="true">AM$36*OFFSET('(Energiepreise)'!$E$26,0,$C202+'1. Anleitung'!$B$15-'(Energiepreise)'!$E$9)/100</f>
        <v>0</v>
      </c>
      <c r="AN203" s="492" t="n">
        <f aca="true">AN$36*OFFSET('(Energiepreise)'!$E$26,0,$C202+'1. Anleitung'!$B$15-'(Energiepreise)'!$E$9)/100</f>
        <v>0</v>
      </c>
      <c r="AO203" s="492" t="n">
        <f aca="true">AO$36*OFFSET('(Energiepreise)'!$E$26,0,$C202+'1. Anleitung'!$B$15-'(Energiepreise)'!$E$9)/100</f>
        <v>0</v>
      </c>
      <c r="AP203" s="492" t="n">
        <f aca="true">AP$36*OFFSET('(Energiepreise)'!$E$26,0,$C202+'1. Anleitung'!$B$15-'(Energiepreise)'!$E$9)/100</f>
        <v>0</v>
      </c>
      <c r="AQ203" s="492" t="n">
        <f aca="true">AQ$36*OFFSET('(Energiepreise)'!$E$26,0,$C202+'1. Anleitung'!$B$15-'(Energiepreise)'!$E$9)/100</f>
        <v>0</v>
      </c>
      <c r="AR203" s="492" t="n">
        <f aca="true">AR$36*OFFSET('(Energiepreise)'!$E$26,0,$C202+'1. Anleitung'!$B$15-'(Energiepreise)'!$E$9)/100</f>
        <v>0</v>
      </c>
      <c r="AS203" s="492" t="n">
        <f aca="true">AS$36*OFFSET('(Energiepreise)'!$E$26,0,$C202+'1. Anleitung'!$B$15-'(Energiepreise)'!$E$9)/100</f>
        <v>0</v>
      </c>
      <c r="AT203" s="492" t="n">
        <f aca="true">AT$36*OFFSET('(Energiepreise)'!$E$26,0,$C202+'1. Anleitung'!$B$15-'(Energiepreise)'!$E$9)/100</f>
        <v>0</v>
      </c>
      <c r="AU203" s="445" t="n">
        <f aca="true">AU$36*OFFSET('(Energiepreise)'!$E$26,0,$C202+'1. Anleitung'!$B$15-'(Energiepreise)'!$E$9)/100*(1-AU$31/100)</f>
        <v>0</v>
      </c>
      <c r="AV203" s="445" t="n">
        <f aca="true">AV$36*OFFSET('(Energiepreise)'!$E$26,0,$C202+'1. Anleitung'!$B$15-'(Energiepreise)'!$E$9)/100*(1-AV$31/100)</f>
        <v>0</v>
      </c>
      <c r="AW203" s="445" t="n">
        <f aca="true">AW$36*OFFSET('(Energiepreise)'!$E$26,0,$C202+'1. Anleitung'!$B$15-'(Energiepreise)'!$E$9)/100*(1-AW$31/100)</f>
        <v>0</v>
      </c>
      <c r="AX203" s="445" t="n">
        <f aca="true">AX$36*OFFSET('(Energiepreise)'!$E$26,0,$C202+'1. Anleitung'!$B$15-'(Energiepreise)'!$E$9)/100*(1-AX$31/100)</f>
        <v>0</v>
      </c>
      <c r="AY203" s="445" t="n">
        <f aca="true">AY$36*OFFSET('(Energiepreise)'!$E$26,0,$C202+'1. Anleitung'!$B$15-'(Energiepreise)'!$E$9)/100*(1-AY$31/100)</f>
        <v>0</v>
      </c>
      <c r="AZ203" s="492" t="n">
        <f aca="true">AZ$36*OFFSET('(Energiepreise)'!$E$26,0,$C202+'1. Anleitung'!$B$15-'(Energiepreise)'!$E$9)/100</f>
        <v>0</v>
      </c>
      <c r="BA203" s="492" t="n">
        <f aca="true">BA$36*OFFSET('(Energiepreise)'!$E$26,0,$C202+'1. Anleitung'!$B$15-'(Energiepreise)'!$E$9)/100</f>
        <v>0</v>
      </c>
      <c r="BB203" s="445" t="e">
        <f aca="true">BB$36*OFFSET('(Energiepreise)'!$E$26,0,$C202+'1. Anleitung'!$B$15-'(Energiepreise)'!$E$9)/100*(1-BB$31/100)</f>
        <v>#DIV/0!</v>
      </c>
      <c r="BC203" s="445" t="e">
        <f aca="true">BC$36*OFFSET('(Energiepreise)'!$E$26,0,$C202+'1. Anleitung'!$B$15-'(Energiepreise)'!$E$9)/100*(1-BC$31/100)</f>
        <v>#DIV/0!</v>
      </c>
    </row>
    <row r="204" customFormat="false" ht="15" hidden="false" customHeight="false" outlineLevel="0" collapsed="false">
      <c r="A204" s="24"/>
      <c r="B204" s="2"/>
      <c r="C204" s="436" t="n">
        <v>20</v>
      </c>
      <c r="D204" s="437"/>
      <c r="E204" s="419"/>
      <c r="F204" s="438" t="n">
        <f aca="true">F$36*OFFSET('(Energiepreise)'!$E$26,0,$C203+'1. Anleitung'!$B$15-'(Energiepreise)'!$E$9)/100*(1-$W$31/100)</f>
        <v>0</v>
      </c>
      <c r="G204" s="438" t="n">
        <f aca="true">G$36*OFFSET('(Energiepreise)'!$E$26,0,$C203+'1. Anleitung'!$B$15-'(Energiepreise)'!$E$9)/100*(1-$W$31/100)</f>
        <v>0</v>
      </c>
      <c r="H204" s="438" t="n">
        <f aca="true">H$36*OFFSET('(Energiepreise)'!$E$26,0,$C203+'1. Anleitung'!$B$15-'(Energiepreise)'!$E$9)/100*(1-$W$31/100)</f>
        <v>0</v>
      </c>
      <c r="I204" s="438" t="n">
        <f aca="true">I$36*OFFSET('(Energiepreise)'!$E$26,0,$C203+'1. Anleitung'!$B$15-'(Energiepreise)'!$E$9)/100*(1-$W$31/100)</f>
        <v>0</v>
      </c>
      <c r="J204" s="439"/>
      <c r="K204" s="440" t="n">
        <f aca="false">SUM(F204:I204)</f>
        <v>0</v>
      </c>
      <c r="L204" s="439"/>
      <c r="M204" s="439"/>
      <c r="N204" s="441" t="n">
        <f aca="true">N$36*OFFSET('(Energiepreise)'!$E$26,0,$C203+'1. Anleitung'!$B$15-'(Energiepreise)'!$E$9)/100*(1-$AE$31/100)</f>
        <v>0</v>
      </c>
      <c r="O204" s="441" t="n">
        <f aca="true">O$36*OFFSET('(Energiepreise)'!$E$26,0,$C203+'1. Anleitung'!$B$15-'(Energiepreise)'!$E$9)/100*(1-$AE$31/100)</f>
        <v>0</v>
      </c>
      <c r="P204" s="441" t="n">
        <f aca="true">P$36*OFFSET('(Energiepreise)'!$E$26,0,$C203+'1. Anleitung'!$B$15-'(Energiepreise)'!$E$9)/100*(1-$AE$31/100)</f>
        <v>0</v>
      </c>
      <c r="Q204" s="441" t="n">
        <f aca="true">Q$36*OFFSET('(Energiepreise)'!$E$26,0,$C203+'1. Anleitung'!$B$15-'(Energiepreise)'!$E$9)/100*(1-$AE$31/100)</f>
        <v>0</v>
      </c>
      <c r="R204" s="442"/>
      <c r="S204" s="443" t="n">
        <f aca="false">SUM(N204:Q204)</f>
        <v>0</v>
      </c>
      <c r="T204" s="442"/>
      <c r="U204" s="437"/>
      <c r="V204" s="419"/>
      <c r="W204" s="438" t="n">
        <f aca="true">W$36*OFFSET('(Energiepreise)'!$E$26,0,$C203+'1. Anleitung'!$B$15-'(Energiepreise)'!$E$9)/100*(1-$W$31/100)</f>
        <v>0</v>
      </c>
      <c r="X204" s="438" t="n">
        <f aca="true">X$36*OFFSET('(Energiepreise)'!$E$26,0,$C203+'1. Anleitung'!$B$15-'(Energiepreise)'!$E$9)/100*(1-$W$31/100)</f>
        <v>0</v>
      </c>
      <c r="Y204" s="438" t="n">
        <f aca="true">Y$36*OFFSET('(Energiepreise)'!$E$26,0,$C203+'1. Anleitung'!$B$15-'(Energiepreise)'!$E$9)/100*(1-$W$31/100)</f>
        <v>0</v>
      </c>
      <c r="Z204" s="438" t="n">
        <f aca="true">Z$36*OFFSET('(Energiepreise)'!$E$26,0,$C203+'1. Anleitung'!$B$15-'(Energiepreise)'!$E$9)/100*(1-$W$31/100)</f>
        <v>0</v>
      </c>
      <c r="AA204" s="439"/>
      <c r="AB204" s="440" t="n">
        <f aca="false">SUM(W204:Z204)</f>
        <v>0</v>
      </c>
      <c r="AC204" s="439"/>
      <c r="AD204" s="439"/>
      <c r="AE204" s="441" t="n">
        <f aca="true">AE$36*OFFSET('(Energiepreise)'!$E$26,0,$C203+'1. Anleitung'!$B$15-'(Energiepreise)'!$E$9)/100*(1-$AE$31/100)</f>
        <v>0</v>
      </c>
      <c r="AF204" s="441" t="n">
        <f aca="true">AF$36*OFFSET('(Energiepreise)'!$E$26,0,$C203+'1. Anleitung'!$B$15-'(Energiepreise)'!$E$9)/100*(1-$AE$31/100)</f>
        <v>0</v>
      </c>
      <c r="AG204" s="441" t="n">
        <f aca="true">AG$36*OFFSET('(Energiepreise)'!$E$26,0,$C203+'1. Anleitung'!$B$15-'(Energiepreise)'!$E$9)/100*(1-$AE$31/100)</f>
        <v>0</v>
      </c>
      <c r="AH204" s="441" t="n">
        <f aca="true">AH$36*OFFSET('(Energiepreise)'!$E$26,0,$C203+'1. Anleitung'!$B$15-'(Energiepreise)'!$E$9)/100*(1-$AE$31/100)</f>
        <v>0</v>
      </c>
      <c r="AI204" s="442"/>
      <c r="AJ204" s="443" t="n">
        <f aca="false">SUM(AE204:AH204)</f>
        <v>0</v>
      </c>
      <c r="AK204" s="442"/>
      <c r="AL204" s="491" t="n">
        <f aca="true">AL$36*OFFSET('(Energiepreise)'!$E$26,0,$C203+'1. Anleitung'!$B$15-'(Energiepreise)'!$E$9)/100</f>
        <v>0</v>
      </c>
      <c r="AM204" s="492" t="n">
        <f aca="true">AM$36*OFFSET('(Energiepreise)'!$E$26,0,$C203+'1. Anleitung'!$B$15-'(Energiepreise)'!$E$9)/100</f>
        <v>0</v>
      </c>
      <c r="AN204" s="492" t="n">
        <f aca="true">AN$36*OFFSET('(Energiepreise)'!$E$26,0,$C203+'1. Anleitung'!$B$15-'(Energiepreise)'!$E$9)/100</f>
        <v>0</v>
      </c>
      <c r="AO204" s="492" t="n">
        <f aca="true">AO$36*OFFSET('(Energiepreise)'!$E$26,0,$C203+'1. Anleitung'!$B$15-'(Energiepreise)'!$E$9)/100</f>
        <v>0</v>
      </c>
      <c r="AP204" s="492" t="n">
        <f aca="true">AP$36*OFFSET('(Energiepreise)'!$E$26,0,$C203+'1. Anleitung'!$B$15-'(Energiepreise)'!$E$9)/100</f>
        <v>0</v>
      </c>
      <c r="AQ204" s="492" t="n">
        <f aca="true">AQ$36*OFFSET('(Energiepreise)'!$E$26,0,$C203+'1. Anleitung'!$B$15-'(Energiepreise)'!$E$9)/100</f>
        <v>0</v>
      </c>
      <c r="AR204" s="492" t="n">
        <f aca="true">AR$36*OFFSET('(Energiepreise)'!$E$26,0,$C203+'1. Anleitung'!$B$15-'(Energiepreise)'!$E$9)/100</f>
        <v>0</v>
      </c>
      <c r="AS204" s="492" t="n">
        <f aca="true">AS$36*OFFSET('(Energiepreise)'!$E$26,0,$C203+'1. Anleitung'!$B$15-'(Energiepreise)'!$E$9)/100</f>
        <v>0</v>
      </c>
      <c r="AT204" s="492" t="n">
        <f aca="true">AT$36*OFFSET('(Energiepreise)'!$E$26,0,$C203+'1. Anleitung'!$B$15-'(Energiepreise)'!$E$9)/100</f>
        <v>0</v>
      </c>
      <c r="AU204" s="445" t="n">
        <f aca="true">AU$36*OFFSET('(Energiepreise)'!$E$26,0,$C203+'1. Anleitung'!$B$15-'(Energiepreise)'!$E$9)/100*(1-AU$31/100)</f>
        <v>0</v>
      </c>
      <c r="AV204" s="445" t="n">
        <f aca="true">AV$36*OFFSET('(Energiepreise)'!$E$26,0,$C203+'1. Anleitung'!$B$15-'(Energiepreise)'!$E$9)/100*(1-AV$31/100)</f>
        <v>0</v>
      </c>
      <c r="AW204" s="445" t="n">
        <f aca="true">AW$36*OFFSET('(Energiepreise)'!$E$26,0,$C203+'1. Anleitung'!$B$15-'(Energiepreise)'!$E$9)/100*(1-AW$31/100)</f>
        <v>0</v>
      </c>
      <c r="AX204" s="445" t="n">
        <f aca="true">AX$36*OFFSET('(Energiepreise)'!$E$26,0,$C203+'1. Anleitung'!$B$15-'(Energiepreise)'!$E$9)/100*(1-AX$31/100)</f>
        <v>0</v>
      </c>
      <c r="AY204" s="445" t="n">
        <f aca="true">AY$36*OFFSET('(Energiepreise)'!$E$26,0,$C203+'1. Anleitung'!$B$15-'(Energiepreise)'!$E$9)/100*(1-AY$31/100)</f>
        <v>0</v>
      </c>
      <c r="AZ204" s="492" t="n">
        <f aca="true">AZ$36*OFFSET('(Energiepreise)'!$E$26,0,$C203+'1. Anleitung'!$B$15-'(Energiepreise)'!$E$9)/100</f>
        <v>0</v>
      </c>
      <c r="BA204" s="492" t="n">
        <f aca="true">BA$36*OFFSET('(Energiepreise)'!$E$26,0,$C203+'1. Anleitung'!$B$15-'(Energiepreise)'!$E$9)/100</f>
        <v>0</v>
      </c>
      <c r="BB204" s="445" t="e">
        <f aca="true">BB$36*OFFSET('(Energiepreise)'!$E$26,0,$C203+'1. Anleitung'!$B$15-'(Energiepreise)'!$E$9)/100*(1-BB$31/100)</f>
        <v>#DIV/0!</v>
      </c>
      <c r="BC204" s="445" t="e">
        <f aca="true">BC$36*OFFSET('(Energiepreise)'!$E$26,0,$C203+'1. Anleitung'!$B$15-'(Energiepreise)'!$E$9)/100*(1-BC$31/100)</f>
        <v>#DIV/0!</v>
      </c>
    </row>
    <row r="205" customFormat="false" ht="15" hidden="false" customHeight="false" outlineLevel="0" collapsed="false">
      <c r="A205" s="24"/>
      <c r="B205" s="2"/>
      <c r="C205" s="451" t="s">
        <v>183</v>
      </c>
      <c r="D205" s="437"/>
      <c r="E205" s="452"/>
      <c r="F205" s="450" t="n">
        <f aca="false">AVERAGE(F185:F204)</f>
        <v>0</v>
      </c>
      <c r="G205" s="451" t="n">
        <f aca="false">AVERAGE(G185:G204)</f>
        <v>0</v>
      </c>
      <c r="H205" s="451" t="n">
        <f aca="false">AVERAGE(H185:H204)</f>
        <v>0</v>
      </c>
      <c r="I205" s="451" t="n">
        <f aca="false">AVERAGE(I185:I204)</f>
        <v>0</v>
      </c>
      <c r="J205" s="451"/>
      <c r="K205" s="451" t="n">
        <f aca="false">SUM(F205:I205)</f>
        <v>0</v>
      </c>
      <c r="L205" s="452"/>
      <c r="M205" s="452"/>
      <c r="N205" s="451" t="n">
        <f aca="false">AVERAGE(N185:N204)</f>
        <v>0</v>
      </c>
      <c r="O205" s="451"/>
      <c r="P205" s="451"/>
      <c r="Q205" s="451"/>
      <c r="R205" s="451"/>
      <c r="S205" s="453" t="n">
        <f aca="false">SUM(N205:Q205)</f>
        <v>0</v>
      </c>
      <c r="T205" s="442"/>
      <c r="U205" s="437"/>
      <c r="V205" s="452"/>
      <c r="W205" s="450" t="n">
        <f aca="false">AVERAGE(W185:W204)</f>
        <v>0</v>
      </c>
      <c r="X205" s="451" t="n">
        <f aca="false">AVERAGE(X185:X204)</f>
        <v>0</v>
      </c>
      <c r="Y205" s="451" t="n">
        <f aca="false">AVERAGE(Y185:Y204)</f>
        <v>0</v>
      </c>
      <c r="Z205" s="451" t="n">
        <f aca="false">AVERAGE(Z185:Z204)</f>
        <v>0</v>
      </c>
      <c r="AA205" s="451"/>
      <c r="AB205" s="451" t="n">
        <f aca="false">SUM(W205:Z205)</f>
        <v>0</v>
      </c>
      <c r="AC205" s="452"/>
      <c r="AD205" s="452"/>
      <c r="AE205" s="451" t="n">
        <f aca="false">AVERAGE(AE185:AE204)</f>
        <v>0</v>
      </c>
      <c r="AF205" s="451"/>
      <c r="AG205" s="451"/>
      <c r="AH205" s="451"/>
      <c r="AI205" s="451"/>
      <c r="AJ205" s="453" t="n">
        <f aca="false">SUM(AE205:AH205)</f>
        <v>0</v>
      </c>
      <c r="AK205" s="452"/>
      <c r="AL205" s="488" t="n">
        <f aca="false">AVERAGE(AL185:AL204)</f>
        <v>0</v>
      </c>
      <c r="AM205" s="493" t="n">
        <f aca="false">AVERAGE(AM185:AM204)</f>
        <v>0</v>
      </c>
      <c r="AN205" s="493" t="n">
        <f aca="false">AVERAGE(AN185:AN204)</f>
        <v>0</v>
      </c>
      <c r="AO205" s="493" t="n">
        <f aca="false">AVERAGE(AO185:AO204)</f>
        <v>0</v>
      </c>
      <c r="AP205" s="493" t="n">
        <f aca="false">AVERAGE(AP185:AP204)</f>
        <v>0</v>
      </c>
      <c r="AQ205" s="493" t="n">
        <f aca="false">AVERAGE(AQ185:AQ204)</f>
        <v>0</v>
      </c>
      <c r="AR205" s="493" t="n">
        <f aca="false">AVERAGE(AR185:AR204)</f>
        <v>0</v>
      </c>
      <c r="AS205" s="493" t="n">
        <f aca="false">AVERAGE(AS185:AS204)</f>
        <v>0</v>
      </c>
      <c r="AT205" s="493" t="n">
        <f aca="false">AVERAGE(AT185:AT204)</f>
        <v>0</v>
      </c>
      <c r="AU205" s="489" t="n">
        <f aca="false">AVERAGE(AU185:AU204)</f>
        <v>0</v>
      </c>
      <c r="AV205" s="489" t="n">
        <f aca="false">AVERAGE(AV185:AV204)</f>
        <v>0</v>
      </c>
      <c r="AW205" s="489" t="n">
        <f aca="false">AVERAGE(AW185:AW204)</f>
        <v>0</v>
      </c>
      <c r="AX205" s="489" t="n">
        <f aca="false">AVERAGE(AX185:AX204)</f>
        <v>0</v>
      </c>
      <c r="AY205" s="489" t="n">
        <f aca="false">AVERAGE(AY185:AY204)</f>
        <v>0</v>
      </c>
      <c r="AZ205" s="493" t="n">
        <f aca="false">AVERAGE(AZ185:AZ204)</f>
        <v>0</v>
      </c>
      <c r="BA205" s="493" t="n">
        <f aca="false">AVERAGE(BA185:BA204)</f>
        <v>0</v>
      </c>
      <c r="BB205" s="489" t="e">
        <f aca="false">AVERAGE(BB185:BB204)</f>
        <v>#DIV/0!</v>
      </c>
      <c r="BC205" s="489" t="e">
        <f aca="false">AVERAGE(BC185:BC204)</f>
        <v>#DIV/0!</v>
      </c>
    </row>
    <row r="206" customFormat="false" ht="15" hidden="false" customHeight="false" outlineLevel="0" collapsed="false">
      <c r="A206" s="24"/>
      <c r="B206" s="2"/>
      <c r="C206" s="490" t="s">
        <v>188</v>
      </c>
      <c r="D206" s="415"/>
      <c r="E206" s="78"/>
      <c r="F206" s="431"/>
      <c r="G206" s="480"/>
      <c r="H206" s="480"/>
      <c r="I206" s="480"/>
      <c r="J206" s="417"/>
      <c r="K206" s="480"/>
      <c r="L206" s="417"/>
      <c r="M206" s="417"/>
      <c r="N206" s="480"/>
      <c r="O206" s="480"/>
      <c r="P206" s="480"/>
      <c r="Q206" s="480"/>
      <c r="R206" s="417"/>
      <c r="S206" s="481"/>
      <c r="T206" s="419"/>
      <c r="U206" s="415"/>
      <c r="V206" s="78"/>
      <c r="W206" s="431"/>
      <c r="X206" s="480"/>
      <c r="Y206" s="480"/>
      <c r="Z206" s="480"/>
      <c r="AA206" s="417"/>
      <c r="AB206" s="480"/>
      <c r="AC206" s="417"/>
      <c r="AD206" s="417"/>
      <c r="AE206" s="480"/>
      <c r="AF206" s="480"/>
      <c r="AG206" s="480"/>
      <c r="AH206" s="480"/>
      <c r="AI206" s="417"/>
      <c r="AJ206" s="481"/>
      <c r="AK206" s="417"/>
      <c r="AL206" s="431"/>
      <c r="AM206" s="480"/>
      <c r="AN206" s="480"/>
      <c r="AO206" s="480"/>
      <c r="AP206" s="480"/>
      <c r="AQ206" s="480"/>
      <c r="AR206" s="480"/>
      <c r="AS206" s="480"/>
      <c r="AT206" s="480"/>
      <c r="AU206" s="480"/>
      <c r="AV206" s="480"/>
      <c r="AW206" s="480"/>
      <c r="AX206" s="480"/>
      <c r="AY206" s="480"/>
      <c r="AZ206" s="480"/>
      <c r="BA206" s="480"/>
      <c r="BB206" s="480"/>
      <c r="BC206" s="480"/>
    </row>
    <row r="207" customFormat="false" ht="15" hidden="false" customHeight="false" outlineLevel="0" collapsed="false">
      <c r="A207" s="24"/>
      <c r="B207" s="2"/>
      <c r="C207" s="436" t="n">
        <v>0</v>
      </c>
      <c r="D207" s="415"/>
      <c r="E207" s="419"/>
      <c r="F207" s="431"/>
      <c r="G207" s="480"/>
      <c r="H207" s="480"/>
      <c r="I207" s="480"/>
      <c r="J207" s="417"/>
      <c r="K207" s="480"/>
      <c r="L207" s="417"/>
      <c r="M207" s="417"/>
      <c r="N207" s="480"/>
      <c r="O207" s="480"/>
      <c r="P207" s="480"/>
      <c r="Q207" s="480"/>
      <c r="R207" s="417"/>
      <c r="S207" s="481"/>
      <c r="T207" s="419"/>
      <c r="U207" s="415"/>
      <c r="V207" s="419"/>
      <c r="W207" s="431"/>
      <c r="X207" s="480"/>
      <c r="Y207" s="480"/>
      <c r="Z207" s="480"/>
      <c r="AA207" s="417"/>
      <c r="AB207" s="480"/>
      <c r="AC207" s="417"/>
      <c r="AD207" s="417"/>
      <c r="AE207" s="480"/>
      <c r="AF207" s="480"/>
      <c r="AG207" s="480"/>
      <c r="AH207" s="480"/>
      <c r="AI207" s="417"/>
      <c r="AJ207" s="481"/>
      <c r="AK207" s="417"/>
      <c r="AL207" s="431"/>
      <c r="AM207" s="480"/>
      <c r="AN207" s="480"/>
      <c r="AO207" s="480"/>
      <c r="AP207" s="480"/>
      <c r="AQ207" s="480"/>
      <c r="AR207" s="480"/>
      <c r="AS207" s="480"/>
      <c r="AT207" s="480"/>
      <c r="AU207" s="480"/>
      <c r="AV207" s="480"/>
      <c r="AW207" s="480"/>
      <c r="AX207" s="480"/>
      <c r="AY207" s="480"/>
      <c r="AZ207" s="480"/>
      <c r="BA207" s="480"/>
      <c r="BB207" s="480"/>
      <c r="BC207" s="480"/>
    </row>
    <row r="208" customFormat="false" ht="15" hidden="false" customHeight="false" outlineLevel="0" collapsed="false">
      <c r="A208" s="24"/>
      <c r="B208" s="2"/>
      <c r="C208" s="436" t="n">
        <v>1</v>
      </c>
      <c r="D208" s="437"/>
      <c r="E208" s="419"/>
      <c r="F208" s="438" t="n">
        <f aca="false">F$39+F$40+F$41</f>
        <v>0</v>
      </c>
      <c r="G208" s="494" t="n">
        <f aca="false">G$39+G$40+G$41</f>
        <v>0</v>
      </c>
      <c r="H208" s="494" t="n">
        <f aca="false">H$39+H$40+H$41</f>
        <v>0</v>
      </c>
      <c r="I208" s="494" t="n">
        <f aca="false">I$39+I$40+I$41</f>
        <v>0</v>
      </c>
      <c r="J208" s="439"/>
      <c r="K208" s="440" t="n">
        <f aca="false">SUM(F208:I208)</f>
        <v>0</v>
      </c>
      <c r="L208" s="439"/>
      <c r="M208" s="439"/>
      <c r="N208" s="441" t="n">
        <f aca="true">OFFSET($AL208,0,N$22-1)</f>
        <v>0</v>
      </c>
      <c r="O208" s="441" t="n">
        <f aca="true">OFFSET($AL208,0,O$22-1)</f>
        <v>0</v>
      </c>
      <c r="P208" s="441" t="n">
        <f aca="true">OFFSET($AL208,0,P$22-1)</f>
        <v>0</v>
      </c>
      <c r="Q208" s="441" t="n">
        <f aca="true">OFFSET($AL208,0,Q$22-1)</f>
        <v>0</v>
      </c>
      <c r="R208" s="442"/>
      <c r="S208" s="443" t="n">
        <f aca="false">SUM(N208:Q208)</f>
        <v>0</v>
      </c>
      <c r="T208" s="442"/>
      <c r="U208" s="437"/>
      <c r="V208" s="419"/>
      <c r="W208" s="438" t="n">
        <f aca="false">W$39+W$40+W$41</f>
        <v>0</v>
      </c>
      <c r="X208" s="494" t="n">
        <f aca="false">X$39+X$40+X$41</f>
        <v>0</v>
      </c>
      <c r="Y208" s="494" t="n">
        <f aca="false">Y$39+Y$40+Y$41</f>
        <v>0</v>
      </c>
      <c r="Z208" s="494" t="n">
        <f aca="false">Z$39+Z$40+Z$41</f>
        <v>0</v>
      </c>
      <c r="AA208" s="439"/>
      <c r="AB208" s="440" t="n">
        <f aca="false">SUM(W208:Z208)</f>
        <v>0</v>
      </c>
      <c r="AC208" s="439"/>
      <c r="AD208" s="439"/>
      <c r="AE208" s="441" t="n">
        <f aca="true">OFFSET($AL208,0,AE$22-1)</f>
        <v>0</v>
      </c>
      <c r="AF208" s="441" t="n">
        <f aca="true">OFFSET($AL208,0,AF$22-1)</f>
        <v>0</v>
      </c>
      <c r="AG208" s="441" t="n">
        <f aca="true">OFFSET($AL208,0,AG$22-1)</f>
        <v>0</v>
      </c>
      <c r="AH208" s="441" t="n">
        <f aca="true">OFFSET($AL208,0,AH$22-1)</f>
        <v>0</v>
      </c>
      <c r="AI208" s="442"/>
      <c r="AJ208" s="443" t="n">
        <f aca="false">SUM(AE208:AH208)</f>
        <v>0</v>
      </c>
      <c r="AK208" s="442"/>
      <c r="AL208" s="444" t="n">
        <f aca="false">AL$42</f>
        <v>400</v>
      </c>
      <c r="AM208" s="447" t="n">
        <f aca="false">AM$39+AM$40+AM$41</f>
        <v>211.5</v>
      </c>
      <c r="AN208" s="447" t="n">
        <f aca="false">AN$39+AN$40+AN$41</f>
        <v>435</v>
      </c>
      <c r="AO208" s="447" t="n">
        <f aca="false">AO$39+AO$40+AO$41</f>
        <v>207.5</v>
      </c>
      <c r="AP208" s="447" t="n">
        <f aca="false">AP$39+AP$40+AP$41</f>
        <v>1290</v>
      </c>
      <c r="AQ208" s="447" t="n">
        <f aca="false">AQ$39+AQ$40+AQ$41</f>
        <v>295</v>
      </c>
      <c r="AR208" s="447" t="n">
        <f aca="false">AR$39+AR$40+AR$41</f>
        <v>1380</v>
      </c>
      <c r="AS208" s="447" t="n">
        <f aca="false">AS$39+AS$40+AS$41</f>
        <v>1080</v>
      </c>
      <c r="AT208" s="447" t="n">
        <f aca="false">AT$39+AT$40+AT$41</f>
        <v>1590</v>
      </c>
      <c r="AU208" s="447" t="n">
        <f aca="false">AU$39+AU$40+AU$41</f>
        <v>195</v>
      </c>
      <c r="AV208" s="447" t="n">
        <f aca="false">AV$39+AV$40+AV$41</f>
        <v>350</v>
      </c>
      <c r="AW208" s="447" t="n">
        <f aca="false">AW$39+AW$40+AW$41</f>
        <v>475</v>
      </c>
      <c r="AX208" s="447" t="n">
        <f aca="false">AX$39+AX$40+AX$41</f>
        <v>600</v>
      </c>
      <c r="AY208" s="447" t="n">
        <f aca="false">AY$39+AY$40+AY$41</f>
        <v>725</v>
      </c>
      <c r="AZ208" s="447" t="n">
        <f aca="false">AZ$39+AZ$40+AZ$41</f>
        <v>67.5</v>
      </c>
      <c r="BA208" s="447" t="n">
        <f aca="false">BA$39+BA$40+BA$41</f>
        <v>1200</v>
      </c>
      <c r="BB208" s="447" t="n">
        <f aca="false">BB$39+BB$40+BB$41</f>
        <v>0</v>
      </c>
      <c r="BC208" s="447" t="n">
        <f aca="false">BC$39+BC$40+BC$41</f>
        <v>0</v>
      </c>
    </row>
    <row r="209" customFormat="false" ht="15" hidden="false" customHeight="false" outlineLevel="0" collapsed="false">
      <c r="A209" s="24"/>
      <c r="B209" s="2"/>
      <c r="C209" s="436" t="n">
        <v>2</v>
      </c>
      <c r="D209" s="437"/>
      <c r="E209" s="419"/>
      <c r="F209" s="438" t="n">
        <f aca="false">F$39+F$40+F$41</f>
        <v>0</v>
      </c>
      <c r="G209" s="494" t="n">
        <f aca="false">G$39+G$40+G$41</f>
        <v>0</v>
      </c>
      <c r="H209" s="494" t="n">
        <f aca="false">H$39+H$40+H$41</f>
        <v>0</v>
      </c>
      <c r="I209" s="494" t="n">
        <f aca="false">I$39+I$40+I$41</f>
        <v>0</v>
      </c>
      <c r="J209" s="439"/>
      <c r="K209" s="440" t="n">
        <f aca="false">SUM(F209:I209)</f>
        <v>0</v>
      </c>
      <c r="L209" s="439"/>
      <c r="M209" s="439"/>
      <c r="N209" s="441" t="n">
        <f aca="true">OFFSET($AL209,0,N$22-1)</f>
        <v>0</v>
      </c>
      <c r="O209" s="441" t="n">
        <f aca="true">OFFSET($AL209,0,O$22-1)</f>
        <v>0</v>
      </c>
      <c r="P209" s="441" t="n">
        <f aca="true">OFFSET($AL209,0,P$22-1)</f>
        <v>0</v>
      </c>
      <c r="Q209" s="441" t="n">
        <f aca="true">OFFSET($AL209,0,Q$22-1)</f>
        <v>0</v>
      </c>
      <c r="R209" s="442"/>
      <c r="S209" s="443" t="n">
        <f aca="false">SUM(N209:Q209)</f>
        <v>0</v>
      </c>
      <c r="T209" s="442"/>
      <c r="U209" s="437"/>
      <c r="V209" s="419"/>
      <c r="W209" s="438" t="n">
        <f aca="false">W$39+W$40+W$41</f>
        <v>0</v>
      </c>
      <c r="X209" s="494" t="n">
        <f aca="false">X$39+X$40+X$41</f>
        <v>0</v>
      </c>
      <c r="Y209" s="494" t="n">
        <f aca="false">Y$39+Y$40+Y$41</f>
        <v>0</v>
      </c>
      <c r="Z209" s="494" t="n">
        <f aca="false">Z$39+Z$40+Z$41</f>
        <v>0</v>
      </c>
      <c r="AA209" s="439"/>
      <c r="AB209" s="440" t="n">
        <f aca="false">SUM(W209:Z209)</f>
        <v>0</v>
      </c>
      <c r="AC209" s="439"/>
      <c r="AD209" s="439"/>
      <c r="AE209" s="441" t="n">
        <f aca="true">OFFSET($AL209,0,AE$22-1)</f>
        <v>0</v>
      </c>
      <c r="AF209" s="441" t="n">
        <f aca="true">OFFSET($AL209,0,AF$22-1)</f>
        <v>0</v>
      </c>
      <c r="AG209" s="441" t="n">
        <f aca="true">OFFSET($AL209,0,AG$22-1)</f>
        <v>0</v>
      </c>
      <c r="AH209" s="441" t="n">
        <f aca="true">OFFSET($AL209,0,AH$22-1)</f>
        <v>0</v>
      </c>
      <c r="AI209" s="442"/>
      <c r="AJ209" s="443" t="n">
        <f aca="false">SUM(AE209:AH209)</f>
        <v>0</v>
      </c>
      <c r="AK209" s="442"/>
      <c r="AL209" s="444" t="n">
        <f aca="false">AL$42</f>
        <v>400</v>
      </c>
      <c r="AM209" s="495" t="n">
        <f aca="false">AM$39+AM$40+AM$41</f>
        <v>211.5</v>
      </c>
      <c r="AN209" s="495" t="n">
        <f aca="false">AN$39+AN$40+AN$41</f>
        <v>435</v>
      </c>
      <c r="AO209" s="495" t="n">
        <f aca="false">AO$39+AO$40+AO$41</f>
        <v>207.5</v>
      </c>
      <c r="AP209" s="495" t="n">
        <f aca="false">AP$39+AP$40+AP$41</f>
        <v>1290</v>
      </c>
      <c r="AQ209" s="495" t="n">
        <f aca="false">AQ$39+AQ$40+AQ$41</f>
        <v>295</v>
      </c>
      <c r="AR209" s="495" t="n">
        <f aca="false">AR$39+AR$40+AR$41</f>
        <v>1380</v>
      </c>
      <c r="AS209" s="495" t="n">
        <f aca="false">AS$39+AS$40+AS$41</f>
        <v>1080</v>
      </c>
      <c r="AT209" s="495" t="n">
        <f aca="false">AT$39+AT$40+AT$41</f>
        <v>1590</v>
      </c>
      <c r="AU209" s="495" t="n">
        <f aca="false">AU$39+AU$40+AU$41</f>
        <v>195</v>
      </c>
      <c r="AV209" s="495" t="n">
        <f aca="false">AV$39+AV$40+AV$41</f>
        <v>350</v>
      </c>
      <c r="AW209" s="495" t="n">
        <f aca="false">AW$39+AW$40+AW$41</f>
        <v>475</v>
      </c>
      <c r="AX209" s="495" t="n">
        <f aca="false">AX$39+AX$40+AX$41</f>
        <v>600</v>
      </c>
      <c r="AY209" s="495" t="n">
        <f aca="false">AY$39+AY$40+AY$41</f>
        <v>725</v>
      </c>
      <c r="AZ209" s="495" t="n">
        <f aca="false">AZ$39+AZ$40+AZ$41</f>
        <v>67.5</v>
      </c>
      <c r="BA209" s="495" t="n">
        <f aca="false">BA$39+BA$40+BA$41</f>
        <v>1200</v>
      </c>
      <c r="BB209" s="495" t="n">
        <f aca="false">BB$39+BB$40+BB$41</f>
        <v>0</v>
      </c>
      <c r="BC209" s="495" t="n">
        <f aca="false">BC$39+BC$40+BC$41</f>
        <v>0</v>
      </c>
    </row>
    <row r="210" customFormat="false" ht="15" hidden="false" customHeight="false" outlineLevel="0" collapsed="false">
      <c r="A210" s="24"/>
      <c r="B210" s="2"/>
      <c r="C210" s="436" t="n">
        <v>3</v>
      </c>
      <c r="D210" s="437"/>
      <c r="E210" s="419"/>
      <c r="F210" s="438" t="n">
        <f aca="false">F$39+F$40+F$41</f>
        <v>0</v>
      </c>
      <c r="G210" s="494" t="n">
        <f aca="false">G$39+G$40+G$41</f>
        <v>0</v>
      </c>
      <c r="H210" s="494" t="n">
        <f aca="false">H$39+H$40+H$41</f>
        <v>0</v>
      </c>
      <c r="I210" s="494" t="n">
        <f aca="false">I$39+I$40+I$41</f>
        <v>0</v>
      </c>
      <c r="J210" s="439"/>
      <c r="K210" s="440" t="n">
        <f aca="false">SUM(F210:I210)</f>
        <v>0</v>
      </c>
      <c r="L210" s="439"/>
      <c r="M210" s="439"/>
      <c r="N210" s="441" t="n">
        <f aca="true">OFFSET($AL210,0,N$22-1)</f>
        <v>0</v>
      </c>
      <c r="O210" s="441" t="n">
        <f aca="true">OFFSET($AL210,0,O$22-1)</f>
        <v>0</v>
      </c>
      <c r="P210" s="441" t="n">
        <f aca="true">OFFSET($AL210,0,P$22-1)</f>
        <v>0</v>
      </c>
      <c r="Q210" s="441" t="n">
        <f aca="true">OFFSET($AL210,0,Q$22-1)</f>
        <v>0</v>
      </c>
      <c r="R210" s="442"/>
      <c r="S210" s="443" t="n">
        <f aca="false">SUM(N210:Q210)</f>
        <v>0</v>
      </c>
      <c r="T210" s="442"/>
      <c r="U210" s="437"/>
      <c r="V210" s="419"/>
      <c r="W210" s="438" t="n">
        <f aca="false">W$39+W$40+W$41</f>
        <v>0</v>
      </c>
      <c r="X210" s="494" t="n">
        <f aca="false">X$39+X$40+X$41</f>
        <v>0</v>
      </c>
      <c r="Y210" s="494" t="n">
        <f aca="false">Y$39+Y$40+Y$41</f>
        <v>0</v>
      </c>
      <c r="Z210" s="494" t="n">
        <f aca="false">Z$39+Z$40+Z$41</f>
        <v>0</v>
      </c>
      <c r="AA210" s="439"/>
      <c r="AB210" s="440" t="n">
        <f aca="false">SUM(W210:Z210)</f>
        <v>0</v>
      </c>
      <c r="AC210" s="439"/>
      <c r="AD210" s="439"/>
      <c r="AE210" s="441" t="n">
        <f aca="true">OFFSET($AL210,0,AE$22-1)</f>
        <v>0</v>
      </c>
      <c r="AF210" s="441" t="n">
        <f aca="true">OFFSET($AL210,0,AF$22-1)</f>
        <v>0</v>
      </c>
      <c r="AG210" s="441" t="n">
        <f aca="true">OFFSET($AL210,0,AG$22-1)</f>
        <v>0</v>
      </c>
      <c r="AH210" s="441" t="n">
        <f aca="true">OFFSET($AL210,0,AH$22-1)</f>
        <v>0</v>
      </c>
      <c r="AI210" s="442"/>
      <c r="AJ210" s="443" t="n">
        <f aca="false">SUM(AE210:AH210)</f>
        <v>0</v>
      </c>
      <c r="AK210" s="442"/>
      <c r="AL210" s="444" t="n">
        <f aca="false">AL$42</f>
        <v>400</v>
      </c>
      <c r="AM210" s="495" t="n">
        <f aca="false">AM$39+AM$40+AM$41</f>
        <v>211.5</v>
      </c>
      <c r="AN210" s="495" t="n">
        <f aca="false">AN$39+AN$40+AN$41</f>
        <v>435</v>
      </c>
      <c r="AO210" s="495" t="n">
        <f aca="false">AO$39+AO$40+AO$41</f>
        <v>207.5</v>
      </c>
      <c r="AP210" s="495" t="n">
        <f aca="false">AP$39+AP$40+AP$41</f>
        <v>1290</v>
      </c>
      <c r="AQ210" s="495" t="n">
        <f aca="false">AQ$39+AQ$40+AQ$41</f>
        <v>295</v>
      </c>
      <c r="AR210" s="495" t="n">
        <f aca="false">AR$39+AR$40+AR$41</f>
        <v>1380</v>
      </c>
      <c r="AS210" s="495" t="n">
        <f aca="false">AS$39+AS$40+AS$41</f>
        <v>1080</v>
      </c>
      <c r="AT210" s="495" t="n">
        <f aca="false">AT$39+AT$40+AT$41</f>
        <v>1590</v>
      </c>
      <c r="AU210" s="495" t="n">
        <f aca="false">AU$39+AU$40+AU$41</f>
        <v>195</v>
      </c>
      <c r="AV210" s="495" t="n">
        <f aca="false">AV$39+AV$40+AV$41</f>
        <v>350</v>
      </c>
      <c r="AW210" s="495" t="n">
        <f aca="false">AW$39+AW$40+AW$41</f>
        <v>475</v>
      </c>
      <c r="AX210" s="495" t="n">
        <f aca="false">AX$39+AX$40+AX$41</f>
        <v>600</v>
      </c>
      <c r="AY210" s="495" t="n">
        <f aca="false">AY$39+AY$40+AY$41</f>
        <v>725</v>
      </c>
      <c r="AZ210" s="495" t="n">
        <f aca="false">AZ$39+AZ$40+AZ$41</f>
        <v>67.5</v>
      </c>
      <c r="BA210" s="495" t="n">
        <f aca="false">BA$39+BA$40+BA$41</f>
        <v>1200</v>
      </c>
      <c r="BB210" s="495" t="n">
        <f aca="false">BB$39+BB$40+BB$41</f>
        <v>0</v>
      </c>
      <c r="BC210" s="495" t="n">
        <f aca="false">BC$39+BC$40+BC$41</f>
        <v>0</v>
      </c>
    </row>
    <row r="211" customFormat="false" ht="15" hidden="false" customHeight="false" outlineLevel="0" collapsed="false">
      <c r="A211" s="24"/>
      <c r="B211" s="2"/>
      <c r="C211" s="436" t="n">
        <v>4</v>
      </c>
      <c r="D211" s="437"/>
      <c r="E211" s="419"/>
      <c r="F211" s="438" t="n">
        <f aca="false">F$39+F$40+F$41</f>
        <v>0</v>
      </c>
      <c r="G211" s="494" t="n">
        <f aca="false">G$39+G$40+G$41</f>
        <v>0</v>
      </c>
      <c r="H211" s="494" t="n">
        <f aca="false">H$39+H$40+H$41</f>
        <v>0</v>
      </c>
      <c r="I211" s="494" t="n">
        <f aca="false">I$39+I$40+I$41</f>
        <v>0</v>
      </c>
      <c r="J211" s="439"/>
      <c r="K211" s="440" t="n">
        <f aca="false">SUM(F211:I211)</f>
        <v>0</v>
      </c>
      <c r="L211" s="439"/>
      <c r="M211" s="439"/>
      <c r="N211" s="441" t="n">
        <f aca="true">OFFSET($AL211,0,N$22-1)</f>
        <v>0</v>
      </c>
      <c r="O211" s="441" t="n">
        <f aca="true">OFFSET($AL211,0,O$22-1)</f>
        <v>0</v>
      </c>
      <c r="P211" s="441" t="n">
        <f aca="true">OFFSET($AL211,0,P$22-1)</f>
        <v>0</v>
      </c>
      <c r="Q211" s="441" t="n">
        <f aca="true">OFFSET($AL211,0,Q$22-1)</f>
        <v>0</v>
      </c>
      <c r="R211" s="442"/>
      <c r="S211" s="443" t="n">
        <f aca="false">SUM(N211:Q211)</f>
        <v>0</v>
      </c>
      <c r="T211" s="442"/>
      <c r="U211" s="437"/>
      <c r="V211" s="419"/>
      <c r="W211" s="438" t="n">
        <f aca="false">W$39+W$40+W$41</f>
        <v>0</v>
      </c>
      <c r="X211" s="494" t="n">
        <f aca="false">X$39+X$40+X$41</f>
        <v>0</v>
      </c>
      <c r="Y211" s="494" t="n">
        <f aca="false">Y$39+Y$40+Y$41</f>
        <v>0</v>
      </c>
      <c r="Z211" s="494" t="n">
        <f aca="false">Z$39+Z$40+Z$41</f>
        <v>0</v>
      </c>
      <c r="AA211" s="439"/>
      <c r="AB211" s="440" t="n">
        <f aca="false">SUM(W211:Z211)</f>
        <v>0</v>
      </c>
      <c r="AC211" s="439"/>
      <c r="AD211" s="439"/>
      <c r="AE211" s="441" t="n">
        <f aca="true">OFFSET($AL211,0,AE$22-1)</f>
        <v>0</v>
      </c>
      <c r="AF211" s="441" t="n">
        <f aca="true">OFFSET($AL211,0,AF$22-1)</f>
        <v>0</v>
      </c>
      <c r="AG211" s="441" t="n">
        <f aca="true">OFFSET($AL211,0,AG$22-1)</f>
        <v>0</v>
      </c>
      <c r="AH211" s="441" t="n">
        <f aca="true">OFFSET($AL211,0,AH$22-1)</f>
        <v>0</v>
      </c>
      <c r="AI211" s="442"/>
      <c r="AJ211" s="443" t="n">
        <f aca="false">SUM(AE211:AH211)</f>
        <v>0</v>
      </c>
      <c r="AK211" s="442"/>
      <c r="AL211" s="444" t="n">
        <f aca="false">AL$42</f>
        <v>400</v>
      </c>
      <c r="AM211" s="495" t="n">
        <f aca="false">AM$39+AM$40+AM$41</f>
        <v>211.5</v>
      </c>
      <c r="AN211" s="495" t="n">
        <f aca="false">AN$39+AN$40+AN$41</f>
        <v>435</v>
      </c>
      <c r="AO211" s="495" t="n">
        <f aca="false">AO$39+AO$40+AO$41</f>
        <v>207.5</v>
      </c>
      <c r="AP211" s="495" t="n">
        <f aca="false">AP$39+AP$40+AP$41</f>
        <v>1290</v>
      </c>
      <c r="AQ211" s="495" t="n">
        <f aca="false">AQ$39+AQ$40+AQ$41</f>
        <v>295</v>
      </c>
      <c r="AR211" s="495" t="n">
        <f aca="false">AR$39+AR$40+AR$41</f>
        <v>1380</v>
      </c>
      <c r="AS211" s="495" t="n">
        <f aca="false">AS$39+AS$40+AS$41</f>
        <v>1080</v>
      </c>
      <c r="AT211" s="495" t="n">
        <f aca="false">AT$39+AT$40+AT$41</f>
        <v>1590</v>
      </c>
      <c r="AU211" s="495" t="n">
        <f aca="false">AU$39+AU$40+AU$41</f>
        <v>195</v>
      </c>
      <c r="AV211" s="495" t="n">
        <f aca="false">AV$39+AV$40+AV$41</f>
        <v>350</v>
      </c>
      <c r="AW211" s="495" t="n">
        <f aca="false">AW$39+AW$40+AW$41</f>
        <v>475</v>
      </c>
      <c r="AX211" s="495" t="n">
        <f aca="false">AX$39+AX$40+AX$41</f>
        <v>600</v>
      </c>
      <c r="AY211" s="495" t="n">
        <f aca="false">AY$39+AY$40+AY$41</f>
        <v>725</v>
      </c>
      <c r="AZ211" s="495" t="n">
        <f aca="false">AZ$39+AZ$40+AZ$41</f>
        <v>67.5</v>
      </c>
      <c r="BA211" s="495" t="n">
        <f aca="false">BA$39+BA$40+BA$41</f>
        <v>1200</v>
      </c>
      <c r="BB211" s="495" t="n">
        <f aca="false">BB$39+BB$40+BB$41</f>
        <v>0</v>
      </c>
      <c r="BC211" s="495" t="n">
        <f aca="false">BC$39+BC$40+BC$41</f>
        <v>0</v>
      </c>
    </row>
    <row r="212" customFormat="false" ht="15" hidden="false" customHeight="false" outlineLevel="0" collapsed="false">
      <c r="A212" s="24"/>
      <c r="B212" s="2"/>
      <c r="C212" s="436" t="n">
        <v>5</v>
      </c>
      <c r="D212" s="437"/>
      <c r="E212" s="419"/>
      <c r="F212" s="438" t="n">
        <f aca="false">F$39+F$40+F$41</f>
        <v>0</v>
      </c>
      <c r="G212" s="494" t="n">
        <f aca="false">G$39+G$40+G$41</f>
        <v>0</v>
      </c>
      <c r="H212" s="494" t="n">
        <f aca="false">H$39+H$40+H$41</f>
        <v>0</v>
      </c>
      <c r="I212" s="494" t="n">
        <f aca="false">I$39+I$40+I$41</f>
        <v>0</v>
      </c>
      <c r="J212" s="439"/>
      <c r="K212" s="440" t="n">
        <f aca="false">SUM(F212:I212)</f>
        <v>0</v>
      </c>
      <c r="L212" s="439"/>
      <c r="M212" s="439"/>
      <c r="N212" s="441" t="n">
        <f aca="true">OFFSET($AL212,0,N$22-1)</f>
        <v>0</v>
      </c>
      <c r="O212" s="441" t="n">
        <f aca="true">OFFSET($AL212,0,O$22-1)</f>
        <v>0</v>
      </c>
      <c r="P212" s="441" t="n">
        <f aca="true">OFFSET($AL212,0,P$22-1)</f>
        <v>0</v>
      </c>
      <c r="Q212" s="441" t="n">
        <f aca="true">OFFSET($AL212,0,Q$22-1)</f>
        <v>0</v>
      </c>
      <c r="R212" s="442"/>
      <c r="S212" s="443" t="n">
        <f aca="false">SUM(N212:Q212)</f>
        <v>0</v>
      </c>
      <c r="T212" s="442"/>
      <c r="U212" s="437"/>
      <c r="V212" s="419"/>
      <c r="W212" s="438" t="n">
        <f aca="false">W$39+W$40+W$41</f>
        <v>0</v>
      </c>
      <c r="X212" s="494" t="n">
        <f aca="false">X$39+X$40+X$41</f>
        <v>0</v>
      </c>
      <c r="Y212" s="494" t="n">
        <f aca="false">Y$39+Y$40+Y$41</f>
        <v>0</v>
      </c>
      <c r="Z212" s="494" t="n">
        <f aca="false">Z$39+Z$40+Z$41</f>
        <v>0</v>
      </c>
      <c r="AA212" s="439"/>
      <c r="AB212" s="440" t="n">
        <f aca="false">SUM(W212:Z212)</f>
        <v>0</v>
      </c>
      <c r="AC212" s="439"/>
      <c r="AD212" s="439"/>
      <c r="AE212" s="441" t="n">
        <f aca="true">OFFSET($AL212,0,AE$22-1)</f>
        <v>0</v>
      </c>
      <c r="AF212" s="441" t="n">
        <f aca="true">OFFSET($AL212,0,AF$22-1)</f>
        <v>0</v>
      </c>
      <c r="AG212" s="441" t="n">
        <f aca="true">OFFSET($AL212,0,AG$22-1)</f>
        <v>0</v>
      </c>
      <c r="AH212" s="441" t="n">
        <f aca="true">OFFSET($AL212,0,AH$22-1)</f>
        <v>0</v>
      </c>
      <c r="AI212" s="442"/>
      <c r="AJ212" s="443" t="n">
        <f aca="false">SUM(AE212:AH212)</f>
        <v>0</v>
      </c>
      <c r="AK212" s="442"/>
      <c r="AL212" s="444" t="n">
        <f aca="false">AL$42</f>
        <v>400</v>
      </c>
      <c r="AM212" s="495" t="n">
        <f aca="false">AM$39+AM$40+AM$41</f>
        <v>211.5</v>
      </c>
      <c r="AN212" s="495" t="n">
        <f aca="false">AN$39+AN$40+AN$41</f>
        <v>435</v>
      </c>
      <c r="AO212" s="495" t="n">
        <f aca="false">AO$39+AO$40+AO$41</f>
        <v>207.5</v>
      </c>
      <c r="AP212" s="495" t="n">
        <f aca="false">AP$39+AP$40+AP$41</f>
        <v>1290</v>
      </c>
      <c r="AQ212" s="495" t="n">
        <f aca="false">AQ$39+AQ$40+AQ$41</f>
        <v>295</v>
      </c>
      <c r="AR212" s="495" t="n">
        <f aca="false">AR$39+AR$40+AR$41</f>
        <v>1380</v>
      </c>
      <c r="AS212" s="495" t="n">
        <f aca="false">AS$39+AS$40+AS$41</f>
        <v>1080</v>
      </c>
      <c r="AT212" s="495" t="n">
        <f aca="false">AT$39+AT$40+AT$41</f>
        <v>1590</v>
      </c>
      <c r="AU212" s="495" t="n">
        <f aca="false">AU$39+AU$40+AU$41</f>
        <v>195</v>
      </c>
      <c r="AV212" s="495" t="n">
        <f aca="false">AV$39+AV$40+AV$41</f>
        <v>350</v>
      </c>
      <c r="AW212" s="495" t="n">
        <f aca="false">AW$39+AW$40+AW$41</f>
        <v>475</v>
      </c>
      <c r="AX212" s="495" t="n">
        <f aca="false">AX$39+AX$40+AX$41</f>
        <v>600</v>
      </c>
      <c r="AY212" s="495" t="n">
        <f aca="false">AY$39+AY$40+AY$41</f>
        <v>725</v>
      </c>
      <c r="AZ212" s="495" t="n">
        <f aca="false">AZ$39+AZ$40+AZ$41</f>
        <v>67.5</v>
      </c>
      <c r="BA212" s="495" t="n">
        <f aca="false">BA$39+BA$40+BA$41</f>
        <v>1200</v>
      </c>
      <c r="BB212" s="495" t="n">
        <f aca="false">BB$39+BB$40+BB$41</f>
        <v>0</v>
      </c>
      <c r="BC212" s="495" t="n">
        <f aca="false">BC$39+BC$40+BC$41</f>
        <v>0</v>
      </c>
    </row>
    <row r="213" customFormat="false" ht="15" hidden="false" customHeight="false" outlineLevel="0" collapsed="false">
      <c r="A213" s="24"/>
      <c r="B213" s="2"/>
      <c r="C213" s="436" t="n">
        <v>6</v>
      </c>
      <c r="D213" s="437"/>
      <c r="E213" s="419"/>
      <c r="F213" s="438" t="n">
        <f aca="false">F$39+F$40+F$41</f>
        <v>0</v>
      </c>
      <c r="G213" s="494" t="n">
        <f aca="false">G$39+G$40+G$41</f>
        <v>0</v>
      </c>
      <c r="H213" s="494" t="n">
        <f aca="false">H$39+H$40+H$41</f>
        <v>0</v>
      </c>
      <c r="I213" s="494" t="n">
        <f aca="false">I$39+I$40+I$41</f>
        <v>0</v>
      </c>
      <c r="J213" s="439"/>
      <c r="K213" s="440" t="n">
        <f aca="false">SUM(F213:I213)</f>
        <v>0</v>
      </c>
      <c r="L213" s="439"/>
      <c r="M213" s="439"/>
      <c r="N213" s="441" t="n">
        <f aca="true">OFFSET($AL213,0,N$22-1)</f>
        <v>0</v>
      </c>
      <c r="O213" s="441" t="n">
        <f aca="true">OFFSET($AL213,0,O$22-1)</f>
        <v>0</v>
      </c>
      <c r="P213" s="441" t="n">
        <f aca="true">OFFSET($AL213,0,P$22-1)</f>
        <v>0</v>
      </c>
      <c r="Q213" s="441" t="n">
        <f aca="true">OFFSET($AL213,0,Q$22-1)</f>
        <v>0</v>
      </c>
      <c r="R213" s="442"/>
      <c r="S213" s="443" t="n">
        <f aca="false">SUM(N213:Q213)</f>
        <v>0</v>
      </c>
      <c r="T213" s="442"/>
      <c r="U213" s="437"/>
      <c r="V213" s="419"/>
      <c r="W213" s="438" t="n">
        <f aca="false">W$39+W$40+W$41</f>
        <v>0</v>
      </c>
      <c r="X213" s="494" t="n">
        <f aca="false">X$39+X$40+X$41</f>
        <v>0</v>
      </c>
      <c r="Y213" s="494" t="n">
        <f aca="false">Y$39+Y$40+Y$41</f>
        <v>0</v>
      </c>
      <c r="Z213" s="494" t="n">
        <f aca="false">Z$39+Z$40+Z$41</f>
        <v>0</v>
      </c>
      <c r="AA213" s="439"/>
      <c r="AB213" s="440" t="n">
        <f aca="false">SUM(W213:Z213)</f>
        <v>0</v>
      </c>
      <c r="AC213" s="439"/>
      <c r="AD213" s="439"/>
      <c r="AE213" s="441" t="n">
        <f aca="true">OFFSET($AL213,0,AE$22-1)</f>
        <v>0</v>
      </c>
      <c r="AF213" s="441" t="n">
        <f aca="true">OFFSET($AL213,0,AF$22-1)</f>
        <v>0</v>
      </c>
      <c r="AG213" s="441" t="n">
        <f aca="true">OFFSET($AL213,0,AG$22-1)</f>
        <v>0</v>
      </c>
      <c r="AH213" s="441" t="n">
        <f aca="true">OFFSET($AL213,0,AH$22-1)</f>
        <v>0</v>
      </c>
      <c r="AI213" s="442"/>
      <c r="AJ213" s="443" t="n">
        <f aca="false">SUM(AE213:AH213)</f>
        <v>0</v>
      </c>
      <c r="AK213" s="442"/>
      <c r="AL213" s="444" t="n">
        <f aca="false">AL$42</f>
        <v>400</v>
      </c>
      <c r="AM213" s="495" t="n">
        <f aca="false">AM$39+AM$40+AM$41</f>
        <v>211.5</v>
      </c>
      <c r="AN213" s="495" t="n">
        <f aca="false">AN$39+AN$40+AN$41</f>
        <v>435</v>
      </c>
      <c r="AO213" s="495" t="n">
        <f aca="false">AO$39+AO$40+AO$41</f>
        <v>207.5</v>
      </c>
      <c r="AP213" s="495" t="n">
        <f aca="false">AP$39+AP$40+AP$41</f>
        <v>1290</v>
      </c>
      <c r="AQ213" s="495" t="n">
        <f aca="false">AQ$39+AQ$40+AQ$41</f>
        <v>295</v>
      </c>
      <c r="AR213" s="495" t="n">
        <f aca="false">AR$39+AR$40+AR$41</f>
        <v>1380</v>
      </c>
      <c r="AS213" s="495" t="n">
        <f aca="false">AS$39+AS$40+AS$41</f>
        <v>1080</v>
      </c>
      <c r="AT213" s="495" t="n">
        <f aca="false">AT$39+AT$40+AT$41</f>
        <v>1590</v>
      </c>
      <c r="AU213" s="495" t="n">
        <f aca="false">AU$39+AU$40+AU$41</f>
        <v>195</v>
      </c>
      <c r="AV213" s="495" t="n">
        <f aca="false">AV$39+AV$40+AV$41</f>
        <v>350</v>
      </c>
      <c r="AW213" s="495" t="n">
        <f aca="false">AW$39+AW$40+AW$41</f>
        <v>475</v>
      </c>
      <c r="AX213" s="495" t="n">
        <f aca="false">AX$39+AX$40+AX$41</f>
        <v>600</v>
      </c>
      <c r="AY213" s="495" t="n">
        <f aca="false">AY$39+AY$40+AY$41</f>
        <v>725</v>
      </c>
      <c r="AZ213" s="495" t="n">
        <f aca="false">AZ$39+AZ$40+AZ$41</f>
        <v>67.5</v>
      </c>
      <c r="BA213" s="495" t="n">
        <f aca="false">BA$39+BA$40+BA$41</f>
        <v>1200</v>
      </c>
      <c r="BB213" s="495" t="n">
        <f aca="false">BB$39+BB$40+BB$41</f>
        <v>0</v>
      </c>
      <c r="BC213" s="495" t="n">
        <f aca="false">BC$39+BC$40+BC$41</f>
        <v>0</v>
      </c>
    </row>
    <row r="214" customFormat="false" ht="15" hidden="false" customHeight="false" outlineLevel="0" collapsed="false">
      <c r="A214" s="24"/>
      <c r="B214" s="2"/>
      <c r="C214" s="436" t="n">
        <v>7</v>
      </c>
      <c r="D214" s="437"/>
      <c r="E214" s="419"/>
      <c r="F214" s="438" t="n">
        <f aca="false">F$39+F$40+F$41</f>
        <v>0</v>
      </c>
      <c r="G214" s="494" t="n">
        <f aca="false">G$39+G$40+G$41</f>
        <v>0</v>
      </c>
      <c r="H214" s="494" t="n">
        <f aca="false">H$39+H$40+H$41</f>
        <v>0</v>
      </c>
      <c r="I214" s="494" t="n">
        <f aca="false">I$39+I$40+I$41</f>
        <v>0</v>
      </c>
      <c r="J214" s="439"/>
      <c r="K214" s="440" t="n">
        <f aca="false">SUM(F214:I214)</f>
        <v>0</v>
      </c>
      <c r="L214" s="439"/>
      <c r="M214" s="439"/>
      <c r="N214" s="441" t="n">
        <f aca="true">OFFSET($AL214,0,N$22-1)</f>
        <v>0</v>
      </c>
      <c r="O214" s="441" t="n">
        <f aca="true">OFFSET($AL214,0,O$22-1)</f>
        <v>0</v>
      </c>
      <c r="P214" s="441" t="n">
        <f aca="true">OFFSET($AL214,0,P$22-1)</f>
        <v>0</v>
      </c>
      <c r="Q214" s="441" t="n">
        <f aca="true">OFFSET($AL214,0,Q$22-1)</f>
        <v>0</v>
      </c>
      <c r="R214" s="442"/>
      <c r="S214" s="443" t="n">
        <f aca="false">SUM(N214:Q214)</f>
        <v>0</v>
      </c>
      <c r="T214" s="442"/>
      <c r="U214" s="437"/>
      <c r="V214" s="419"/>
      <c r="W214" s="438" t="n">
        <f aca="false">W$39+W$40+W$41</f>
        <v>0</v>
      </c>
      <c r="X214" s="494" t="n">
        <f aca="false">X$39+X$40+X$41</f>
        <v>0</v>
      </c>
      <c r="Y214" s="494" t="n">
        <f aca="false">Y$39+Y$40+Y$41</f>
        <v>0</v>
      </c>
      <c r="Z214" s="494" t="n">
        <f aca="false">Z$39+Z$40+Z$41</f>
        <v>0</v>
      </c>
      <c r="AA214" s="439"/>
      <c r="AB214" s="440" t="n">
        <f aca="false">SUM(W214:Z214)</f>
        <v>0</v>
      </c>
      <c r="AC214" s="439"/>
      <c r="AD214" s="439"/>
      <c r="AE214" s="441" t="n">
        <f aca="true">OFFSET($AL214,0,AE$22-1)</f>
        <v>0</v>
      </c>
      <c r="AF214" s="441" t="n">
        <f aca="true">OFFSET($AL214,0,AF$22-1)</f>
        <v>0</v>
      </c>
      <c r="AG214" s="441" t="n">
        <f aca="true">OFFSET($AL214,0,AG$22-1)</f>
        <v>0</v>
      </c>
      <c r="AH214" s="441" t="n">
        <f aca="true">OFFSET($AL214,0,AH$22-1)</f>
        <v>0</v>
      </c>
      <c r="AI214" s="442"/>
      <c r="AJ214" s="443" t="n">
        <f aca="false">SUM(AE214:AH214)</f>
        <v>0</v>
      </c>
      <c r="AK214" s="442"/>
      <c r="AL214" s="444" t="n">
        <f aca="false">AL$42</f>
        <v>400</v>
      </c>
      <c r="AM214" s="495" t="n">
        <f aca="false">AM$39+AM$40+AM$41</f>
        <v>211.5</v>
      </c>
      <c r="AN214" s="495" t="n">
        <f aca="false">AN$39+AN$40+AN$41</f>
        <v>435</v>
      </c>
      <c r="AO214" s="495" t="n">
        <f aca="false">AO$39+AO$40+AO$41</f>
        <v>207.5</v>
      </c>
      <c r="AP214" s="495" t="n">
        <f aca="false">AP$39+AP$40+AP$41</f>
        <v>1290</v>
      </c>
      <c r="AQ214" s="495" t="n">
        <f aca="false">AQ$39+AQ$40+AQ$41</f>
        <v>295</v>
      </c>
      <c r="AR214" s="495" t="n">
        <f aca="false">AR$39+AR$40+AR$41</f>
        <v>1380</v>
      </c>
      <c r="AS214" s="495" t="n">
        <f aca="false">AS$39+AS$40+AS$41</f>
        <v>1080</v>
      </c>
      <c r="AT214" s="495" t="n">
        <f aca="false">AT$39+AT$40+AT$41</f>
        <v>1590</v>
      </c>
      <c r="AU214" s="495" t="n">
        <f aca="false">AU$39+AU$40+AU$41</f>
        <v>195</v>
      </c>
      <c r="AV214" s="495" t="n">
        <f aca="false">AV$39+AV$40+AV$41</f>
        <v>350</v>
      </c>
      <c r="AW214" s="495" t="n">
        <f aca="false">AW$39+AW$40+AW$41</f>
        <v>475</v>
      </c>
      <c r="AX214" s="495" t="n">
        <f aca="false">AX$39+AX$40+AX$41</f>
        <v>600</v>
      </c>
      <c r="AY214" s="495" t="n">
        <f aca="false">AY$39+AY$40+AY$41</f>
        <v>725</v>
      </c>
      <c r="AZ214" s="495" t="n">
        <f aca="false">AZ$39+AZ$40+AZ$41</f>
        <v>67.5</v>
      </c>
      <c r="BA214" s="495" t="n">
        <f aca="false">BA$39+BA$40+BA$41</f>
        <v>1200</v>
      </c>
      <c r="BB214" s="495" t="n">
        <f aca="false">BB$39+BB$40+BB$41</f>
        <v>0</v>
      </c>
      <c r="BC214" s="495" t="n">
        <f aca="false">BC$39+BC$40+BC$41</f>
        <v>0</v>
      </c>
    </row>
    <row r="215" customFormat="false" ht="15" hidden="false" customHeight="false" outlineLevel="0" collapsed="false">
      <c r="A215" s="24"/>
      <c r="B215" s="2"/>
      <c r="C215" s="436" t="n">
        <v>8</v>
      </c>
      <c r="D215" s="437"/>
      <c r="E215" s="419"/>
      <c r="F215" s="438" t="n">
        <f aca="false">F$39+F$40+F$41</f>
        <v>0</v>
      </c>
      <c r="G215" s="494" t="n">
        <f aca="false">G$39+G$40+G$41</f>
        <v>0</v>
      </c>
      <c r="H215" s="494" t="n">
        <f aca="false">H$39+H$40+H$41</f>
        <v>0</v>
      </c>
      <c r="I215" s="494" t="n">
        <f aca="false">I$39+I$40+I$41</f>
        <v>0</v>
      </c>
      <c r="J215" s="439"/>
      <c r="K215" s="440" t="n">
        <f aca="false">SUM(F215:I215)</f>
        <v>0</v>
      </c>
      <c r="L215" s="439"/>
      <c r="M215" s="439"/>
      <c r="N215" s="441" t="n">
        <f aca="true">OFFSET($AL215,0,N$22-1)</f>
        <v>0</v>
      </c>
      <c r="O215" s="441" t="n">
        <f aca="true">OFFSET($AL215,0,O$22-1)</f>
        <v>0</v>
      </c>
      <c r="P215" s="441" t="n">
        <f aca="true">OFFSET($AL215,0,P$22-1)</f>
        <v>0</v>
      </c>
      <c r="Q215" s="441" t="n">
        <f aca="true">OFFSET($AL215,0,Q$22-1)</f>
        <v>0</v>
      </c>
      <c r="R215" s="442"/>
      <c r="S215" s="443" t="n">
        <f aca="false">SUM(N215:Q215)</f>
        <v>0</v>
      </c>
      <c r="T215" s="442"/>
      <c r="U215" s="437"/>
      <c r="V215" s="419"/>
      <c r="W215" s="438" t="n">
        <f aca="false">W$39+W$40+W$41</f>
        <v>0</v>
      </c>
      <c r="X215" s="494" t="n">
        <f aca="false">X$39+X$40+X$41</f>
        <v>0</v>
      </c>
      <c r="Y215" s="494" t="n">
        <f aca="false">Y$39+Y$40+Y$41</f>
        <v>0</v>
      </c>
      <c r="Z215" s="494" t="n">
        <f aca="false">Z$39+Z$40+Z$41</f>
        <v>0</v>
      </c>
      <c r="AA215" s="439"/>
      <c r="AB215" s="440" t="n">
        <f aca="false">SUM(W215:Z215)</f>
        <v>0</v>
      </c>
      <c r="AC215" s="439"/>
      <c r="AD215" s="439"/>
      <c r="AE215" s="441" t="n">
        <f aca="true">OFFSET($AL215,0,AE$22-1)</f>
        <v>0</v>
      </c>
      <c r="AF215" s="441" t="n">
        <f aca="true">OFFSET($AL215,0,AF$22-1)</f>
        <v>0</v>
      </c>
      <c r="AG215" s="441" t="n">
        <f aca="true">OFFSET($AL215,0,AG$22-1)</f>
        <v>0</v>
      </c>
      <c r="AH215" s="441" t="n">
        <f aca="true">OFFSET($AL215,0,AH$22-1)</f>
        <v>0</v>
      </c>
      <c r="AI215" s="442"/>
      <c r="AJ215" s="443" t="n">
        <f aca="false">SUM(AE215:AH215)</f>
        <v>0</v>
      </c>
      <c r="AK215" s="442"/>
      <c r="AL215" s="444" t="n">
        <f aca="false">AL$42</f>
        <v>400</v>
      </c>
      <c r="AM215" s="495" t="n">
        <f aca="false">AM$39+AM$40+AM$41</f>
        <v>211.5</v>
      </c>
      <c r="AN215" s="495" t="n">
        <f aca="false">AN$39+AN$40+AN$41</f>
        <v>435</v>
      </c>
      <c r="AO215" s="495" t="n">
        <f aca="false">AO$39+AO$40+AO$41</f>
        <v>207.5</v>
      </c>
      <c r="AP215" s="495" t="n">
        <f aca="false">AP$39+AP$40+AP$41</f>
        <v>1290</v>
      </c>
      <c r="AQ215" s="495" t="n">
        <f aca="false">AQ$39+AQ$40+AQ$41</f>
        <v>295</v>
      </c>
      <c r="AR215" s="495" t="n">
        <f aca="false">AR$39+AR$40+AR$41</f>
        <v>1380</v>
      </c>
      <c r="AS215" s="495" t="n">
        <f aca="false">AS$39+AS$40+AS$41</f>
        <v>1080</v>
      </c>
      <c r="AT215" s="495" t="n">
        <f aca="false">AT$39+AT$40+AT$41</f>
        <v>1590</v>
      </c>
      <c r="AU215" s="495" t="n">
        <f aca="false">AU$39+AU$40+AU$41</f>
        <v>195</v>
      </c>
      <c r="AV215" s="495" t="n">
        <f aca="false">AV$39+AV$40+AV$41</f>
        <v>350</v>
      </c>
      <c r="AW215" s="495" t="n">
        <f aca="false">AW$39+AW$40+AW$41</f>
        <v>475</v>
      </c>
      <c r="AX215" s="495" t="n">
        <f aca="false">AX$39+AX$40+AX$41</f>
        <v>600</v>
      </c>
      <c r="AY215" s="495" t="n">
        <f aca="false">AY$39+AY$40+AY$41</f>
        <v>725</v>
      </c>
      <c r="AZ215" s="495" t="n">
        <f aca="false">AZ$39+AZ$40+AZ$41</f>
        <v>67.5</v>
      </c>
      <c r="BA215" s="495" t="n">
        <f aca="false">BA$39+BA$40+BA$41</f>
        <v>1200</v>
      </c>
      <c r="BB215" s="495" t="n">
        <f aca="false">BB$39+BB$40+BB$41</f>
        <v>0</v>
      </c>
      <c r="BC215" s="495" t="n">
        <f aca="false">BC$39+BC$40+BC$41</f>
        <v>0</v>
      </c>
    </row>
    <row r="216" customFormat="false" ht="15" hidden="false" customHeight="false" outlineLevel="0" collapsed="false">
      <c r="A216" s="24"/>
      <c r="B216" s="2"/>
      <c r="C216" s="436" t="n">
        <v>9</v>
      </c>
      <c r="D216" s="437"/>
      <c r="E216" s="419"/>
      <c r="F216" s="438" t="n">
        <f aca="false">F$39+F$40+F$41</f>
        <v>0</v>
      </c>
      <c r="G216" s="494" t="n">
        <f aca="false">G$39+G$40+G$41</f>
        <v>0</v>
      </c>
      <c r="H216" s="494" t="n">
        <f aca="false">H$39+H$40+H$41</f>
        <v>0</v>
      </c>
      <c r="I216" s="494" t="n">
        <f aca="false">I$39+I$40+I$41</f>
        <v>0</v>
      </c>
      <c r="J216" s="439"/>
      <c r="K216" s="440" t="n">
        <f aca="false">SUM(F216:I216)</f>
        <v>0</v>
      </c>
      <c r="L216" s="439"/>
      <c r="M216" s="439"/>
      <c r="N216" s="441" t="n">
        <f aca="true">OFFSET($AL216,0,N$22-1)</f>
        <v>0</v>
      </c>
      <c r="O216" s="441" t="n">
        <f aca="true">OFFSET($AL216,0,O$22-1)</f>
        <v>0</v>
      </c>
      <c r="P216" s="441" t="n">
        <f aca="true">OFFSET($AL216,0,P$22-1)</f>
        <v>0</v>
      </c>
      <c r="Q216" s="441" t="n">
        <f aca="true">OFFSET($AL216,0,Q$22-1)</f>
        <v>0</v>
      </c>
      <c r="R216" s="442"/>
      <c r="S216" s="443" t="n">
        <f aca="false">SUM(N216:Q216)</f>
        <v>0</v>
      </c>
      <c r="T216" s="442"/>
      <c r="U216" s="437"/>
      <c r="V216" s="419"/>
      <c r="W216" s="438" t="n">
        <f aca="false">W$39+W$40+W$41</f>
        <v>0</v>
      </c>
      <c r="X216" s="494" t="n">
        <f aca="false">X$39+X$40+X$41</f>
        <v>0</v>
      </c>
      <c r="Y216" s="494" t="n">
        <f aca="false">Y$39+Y$40+Y$41</f>
        <v>0</v>
      </c>
      <c r="Z216" s="494" t="n">
        <f aca="false">Z$39+Z$40+Z$41</f>
        <v>0</v>
      </c>
      <c r="AA216" s="439"/>
      <c r="AB216" s="440" t="n">
        <f aca="false">SUM(W216:Z216)</f>
        <v>0</v>
      </c>
      <c r="AC216" s="439"/>
      <c r="AD216" s="439"/>
      <c r="AE216" s="441" t="n">
        <f aca="true">OFFSET($AL216,0,AE$22-1)</f>
        <v>0</v>
      </c>
      <c r="AF216" s="441" t="n">
        <f aca="true">OFFSET($AL216,0,AF$22-1)</f>
        <v>0</v>
      </c>
      <c r="AG216" s="441" t="n">
        <f aca="true">OFFSET($AL216,0,AG$22-1)</f>
        <v>0</v>
      </c>
      <c r="AH216" s="441" t="n">
        <f aca="true">OFFSET($AL216,0,AH$22-1)</f>
        <v>0</v>
      </c>
      <c r="AI216" s="442"/>
      <c r="AJ216" s="443" t="n">
        <f aca="false">SUM(AE216:AH216)</f>
        <v>0</v>
      </c>
      <c r="AK216" s="442"/>
      <c r="AL216" s="444" t="n">
        <f aca="false">AL$42</f>
        <v>400</v>
      </c>
      <c r="AM216" s="495" t="n">
        <f aca="false">AM$39+AM$40+AM$41</f>
        <v>211.5</v>
      </c>
      <c r="AN216" s="495" t="n">
        <f aca="false">AN$39+AN$40+AN$41</f>
        <v>435</v>
      </c>
      <c r="AO216" s="495" t="n">
        <f aca="false">AO$39+AO$40+AO$41</f>
        <v>207.5</v>
      </c>
      <c r="AP216" s="495" t="n">
        <f aca="false">AP$39+AP$40+AP$41</f>
        <v>1290</v>
      </c>
      <c r="AQ216" s="495" t="n">
        <f aca="false">AQ$39+AQ$40+AQ$41</f>
        <v>295</v>
      </c>
      <c r="AR216" s="495" t="n">
        <f aca="false">AR$39+AR$40+AR$41</f>
        <v>1380</v>
      </c>
      <c r="AS216" s="495" t="n">
        <f aca="false">AS$39+AS$40+AS$41</f>
        <v>1080</v>
      </c>
      <c r="AT216" s="495" t="n">
        <f aca="false">AT$39+AT$40+AT$41</f>
        <v>1590</v>
      </c>
      <c r="AU216" s="495" t="n">
        <f aca="false">AU$39+AU$40+AU$41</f>
        <v>195</v>
      </c>
      <c r="AV216" s="495" t="n">
        <f aca="false">AV$39+AV$40+AV$41</f>
        <v>350</v>
      </c>
      <c r="AW216" s="495" t="n">
        <f aca="false">AW$39+AW$40+AW$41</f>
        <v>475</v>
      </c>
      <c r="AX216" s="495" t="n">
        <f aca="false">AX$39+AX$40+AX$41</f>
        <v>600</v>
      </c>
      <c r="AY216" s="495" t="n">
        <f aca="false">AY$39+AY$40+AY$41</f>
        <v>725</v>
      </c>
      <c r="AZ216" s="495" t="n">
        <f aca="false">AZ$39+AZ$40+AZ$41</f>
        <v>67.5</v>
      </c>
      <c r="BA216" s="495" t="n">
        <f aca="false">BA$39+BA$40+BA$41</f>
        <v>1200</v>
      </c>
      <c r="BB216" s="495" t="n">
        <f aca="false">BB$39+BB$40+BB$41</f>
        <v>0</v>
      </c>
      <c r="BC216" s="495" t="n">
        <f aca="false">BC$39+BC$40+BC$41</f>
        <v>0</v>
      </c>
    </row>
    <row r="217" customFormat="false" ht="15" hidden="false" customHeight="false" outlineLevel="0" collapsed="false">
      <c r="A217" s="24"/>
      <c r="B217" s="2"/>
      <c r="C217" s="436" t="n">
        <v>10</v>
      </c>
      <c r="D217" s="437"/>
      <c r="E217" s="419"/>
      <c r="F217" s="438" t="n">
        <f aca="false">F$39+F$40+F$41</f>
        <v>0</v>
      </c>
      <c r="G217" s="494" t="n">
        <f aca="false">G$39+G$40+G$41</f>
        <v>0</v>
      </c>
      <c r="H217" s="494" t="n">
        <f aca="false">H$39+H$40+H$41</f>
        <v>0</v>
      </c>
      <c r="I217" s="494" t="n">
        <f aca="false">I$39+I$40+I$41</f>
        <v>0</v>
      </c>
      <c r="J217" s="439"/>
      <c r="K217" s="440" t="n">
        <f aca="false">SUM(F217:I217)</f>
        <v>0</v>
      </c>
      <c r="L217" s="439"/>
      <c r="M217" s="439"/>
      <c r="N217" s="441" t="n">
        <f aca="true">OFFSET($AL217,0,N$22-1)</f>
        <v>0</v>
      </c>
      <c r="O217" s="441" t="n">
        <f aca="true">OFFSET($AL217,0,O$22-1)</f>
        <v>0</v>
      </c>
      <c r="P217" s="441" t="n">
        <f aca="true">OFFSET($AL217,0,P$22-1)</f>
        <v>0</v>
      </c>
      <c r="Q217" s="441" t="n">
        <f aca="true">OFFSET($AL217,0,Q$22-1)</f>
        <v>0</v>
      </c>
      <c r="R217" s="442"/>
      <c r="S217" s="443" t="n">
        <f aca="false">SUM(N217:Q217)</f>
        <v>0</v>
      </c>
      <c r="T217" s="442"/>
      <c r="U217" s="437"/>
      <c r="V217" s="419"/>
      <c r="W217" s="438" t="n">
        <f aca="false">W$39+W$40+W$41</f>
        <v>0</v>
      </c>
      <c r="X217" s="494" t="n">
        <f aca="false">X$39+X$40+X$41</f>
        <v>0</v>
      </c>
      <c r="Y217" s="494" t="n">
        <f aca="false">Y$39+Y$40+Y$41</f>
        <v>0</v>
      </c>
      <c r="Z217" s="494" t="n">
        <f aca="false">Z$39+Z$40+Z$41</f>
        <v>0</v>
      </c>
      <c r="AA217" s="439"/>
      <c r="AB217" s="440" t="n">
        <f aca="false">SUM(W217:Z217)</f>
        <v>0</v>
      </c>
      <c r="AC217" s="439"/>
      <c r="AD217" s="439"/>
      <c r="AE217" s="441" t="n">
        <f aca="true">OFFSET($AL217,0,AE$22-1)</f>
        <v>0</v>
      </c>
      <c r="AF217" s="441" t="n">
        <f aca="true">OFFSET($AL217,0,AF$22-1)</f>
        <v>0</v>
      </c>
      <c r="AG217" s="441" t="n">
        <f aca="true">OFFSET($AL217,0,AG$22-1)</f>
        <v>0</v>
      </c>
      <c r="AH217" s="441" t="n">
        <f aca="true">OFFSET($AL217,0,AH$22-1)</f>
        <v>0</v>
      </c>
      <c r="AI217" s="442"/>
      <c r="AJ217" s="443" t="n">
        <f aca="false">SUM(AE217:AH217)</f>
        <v>0</v>
      </c>
      <c r="AK217" s="442"/>
      <c r="AL217" s="444" t="n">
        <f aca="false">AL$42</f>
        <v>400</v>
      </c>
      <c r="AM217" s="495" t="n">
        <f aca="false">AM$39+AM$40+AM$41</f>
        <v>211.5</v>
      </c>
      <c r="AN217" s="495" t="n">
        <f aca="false">AN$39+AN$40+AN$41</f>
        <v>435</v>
      </c>
      <c r="AO217" s="495" t="n">
        <f aca="false">AO$39+AO$40+AO$41</f>
        <v>207.5</v>
      </c>
      <c r="AP217" s="495" t="n">
        <f aca="false">AP$39+AP$40+AP$41</f>
        <v>1290</v>
      </c>
      <c r="AQ217" s="495" t="n">
        <f aca="false">AQ$39+AQ$40+AQ$41</f>
        <v>295</v>
      </c>
      <c r="AR217" s="495" t="n">
        <f aca="false">AR$39+AR$40+AR$41</f>
        <v>1380</v>
      </c>
      <c r="AS217" s="495" t="n">
        <f aca="false">AS$39+AS$40+AS$41</f>
        <v>1080</v>
      </c>
      <c r="AT217" s="495" t="n">
        <f aca="false">AT$39+AT$40+AT$41</f>
        <v>1590</v>
      </c>
      <c r="AU217" s="495" t="n">
        <f aca="false">AU$39+AU$40+AU$41</f>
        <v>195</v>
      </c>
      <c r="AV217" s="495" t="n">
        <f aca="false">AV$39+AV$40+AV$41</f>
        <v>350</v>
      </c>
      <c r="AW217" s="495" t="n">
        <f aca="false">AW$39+AW$40+AW$41</f>
        <v>475</v>
      </c>
      <c r="AX217" s="495" t="n">
        <f aca="false">AX$39+AX$40+AX$41</f>
        <v>600</v>
      </c>
      <c r="AY217" s="495" t="n">
        <f aca="false">AY$39+AY$40+AY$41</f>
        <v>725</v>
      </c>
      <c r="AZ217" s="495" t="n">
        <f aca="false">AZ$39+AZ$40+AZ$41</f>
        <v>67.5</v>
      </c>
      <c r="BA217" s="495" t="n">
        <f aca="false">BA$39+BA$40+BA$41</f>
        <v>1200</v>
      </c>
      <c r="BB217" s="495" t="n">
        <f aca="false">BB$39+BB$40+BB$41</f>
        <v>0</v>
      </c>
      <c r="BC217" s="495" t="n">
        <f aca="false">BC$39+BC$40+BC$41</f>
        <v>0</v>
      </c>
    </row>
    <row r="218" customFormat="false" ht="15" hidden="false" customHeight="false" outlineLevel="0" collapsed="false">
      <c r="A218" s="24"/>
      <c r="B218" s="2"/>
      <c r="C218" s="436" t="n">
        <v>11</v>
      </c>
      <c r="D218" s="437"/>
      <c r="E218" s="419"/>
      <c r="F218" s="438" t="n">
        <f aca="false">F$39+F$40+F$41</f>
        <v>0</v>
      </c>
      <c r="G218" s="494" t="n">
        <f aca="false">G$39+G$40+G$41</f>
        <v>0</v>
      </c>
      <c r="H218" s="494" t="n">
        <f aca="false">H$39+H$40+H$41</f>
        <v>0</v>
      </c>
      <c r="I218" s="494" t="n">
        <f aca="false">I$39+I$40+I$41</f>
        <v>0</v>
      </c>
      <c r="J218" s="439"/>
      <c r="K218" s="440" t="n">
        <f aca="false">SUM(F218:I218)</f>
        <v>0</v>
      </c>
      <c r="L218" s="439"/>
      <c r="M218" s="439"/>
      <c r="N218" s="441" t="n">
        <f aca="true">OFFSET($AL218,0,N$22-1)</f>
        <v>0</v>
      </c>
      <c r="O218" s="441" t="n">
        <f aca="true">OFFSET($AL218,0,O$22-1)</f>
        <v>0</v>
      </c>
      <c r="P218" s="441" t="n">
        <f aca="true">OFFSET($AL218,0,P$22-1)</f>
        <v>0</v>
      </c>
      <c r="Q218" s="441" t="n">
        <f aca="true">OFFSET($AL218,0,Q$22-1)</f>
        <v>0</v>
      </c>
      <c r="R218" s="442"/>
      <c r="S218" s="443" t="n">
        <f aca="false">SUM(N218:Q218)</f>
        <v>0</v>
      </c>
      <c r="T218" s="442"/>
      <c r="U218" s="437"/>
      <c r="V218" s="419"/>
      <c r="W218" s="438" t="n">
        <f aca="false">W$39+W$40+W$41</f>
        <v>0</v>
      </c>
      <c r="X218" s="494" t="n">
        <f aca="false">X$39+X$40+X$41</f>
        <v>0</v>
      </c>
      <c r="Y218" s="494" t="n">
        <f aca="false">Y$39+Y$40+Y$41</f>
        <v>0</v>
      </c>
      <c r="Z218" s="494" t="n">
        <f aca="false">Z$39+Z$40+Z$41</f>
        <v>0</v>
      </c>
      <c r="AA218" s="439"/>
      <c r="AB218" s="440" t="n">
        <f aca="false">SUM(W218:Z218)</f>
        <v>0</v>
      </c>
      <c r="AC218" s="439"/>
      <c r="AD218" s="439"/>
      <c r="AE218" s="441" t="n">
        <f aca="true">OFFSET($AL218,0,AE$22-1)</f>
        <v>0</v>
      </c>
      <c r="AF218" s="441" t="n">
        <f aca="true">OFFSET($AL218,0,AF$22-1)</f>
        <v>0</v>
      </c>
      <c r="AG218" s="441" t="n">
        <f aca="true">OFFSET($AL218,0,AG$22-1)</f>
        <v>0</v>
      </c>
      <c r="AH218" s="441" t="n">
        <f aca="true">OFFSET($AL218,0,AH$22-1)</f>
        <v>0</v>
      </c>
      <c r="AI218" s="442"/>
      <c r="AJ218" s="443" t="n">
        <f aca="false">SUM(AE218:AH218)</f>
        <v>0</v>
      </c>
      <c r="AK218" s="442"/>
      <c r="AL218" s="444" t="n">
        <f aca="false">AL$42</f>
        <v>400</v>
      </c>
      <c r="AM218" s="495" t="n">
        <f aca="false">AM$39+AM$40+AM$41</f>
        <v>211.5</v>
      </c>
      <c r="AN218" s="495" t="n">
        <f aca="false">AN$39+AN$40+AN$41</f>
        <v>435</v>
      </c>
      <c r="AO218" s="495" t="n">
        <f aca="false">AO$39+AO$40+AO$41</f>
        <v>207.5</v>
      </c>
      <c r="AP218" s="495" t="n">
        <f aca="false">AP$39+AP$40+AP$41</f>
        <v>1290</v>
      </c>
      <c r="AQ218" s="495" t="n">
        <f aca="false">AQ$39+AQ$40+AQ$41</f>
        <v>295</v>
      </c>
      <c r="AR218" s="495" t="n">
        <f aca="false">AR$39+AR$40+AR$41</f>
        <v>1380</v>
      </c>
      <c r="AS218" s="495" t="n">
        <f aca="false">AS$39+AS$40+AS$41</f>
        <v>1080</v>
      </c>
      <c r="AT218" s="495" t="n">
        <f aca="false">AT$39+AT$40+AT$41</f>
        <v>1590</v>
      </c>
      <c r="AU218" s="495" t="n">
        <f aca="false">AU$39+AU$40+AU$41</f>
        <v>195</v>
      </c>
      <c r="AV218" s="495" t="n">
        <f aca="false">AV$39+AV$40+AV$41</f>
        <v>350</v>
      </c>
      <c r="AW218" s="495" t="n">
        <f aca="false">AW$39+AW$40+AW$41</f>
        <v>475</v>
      </c>
      <c r="AX218" s="495" t="n">
        <f aca="false">AX$39+AX$40+AX$41</f>
        <v>600</v>
      </c>
      <c r="AY218" s="495" t="n">
        <f aca="false">AY$39+AY$40+AY$41</f>
        <v>725</v>
      </c>
      <c r="AZ218" s="495" t="n">
        <f aca="false">AZ$39+AZ$40+AZ$41</f>
        <v>67.5</v>
      </c>
      <c r="BA218" s="495" t="n">
        <f aca="false">BA$39+BA$40+BA$41</f>
        <v>1200</v>
      </c>
      <c r="BB218" s="495" t="n">
        <f aca="false">BB$39+BB$40+BB$41</f>
        <v>0</v>
      </c>
      <c r="BC218" s="495" t="n">
        <f aca="false">BC$39+BC$40+BC$41</f>
        <v>0</v>
      </c>
    </row>
    <row r="219" customFormat="false" ht="15" hidden="false" customHeight="false" outlineLevel="0" collapsed="false">
      <c r="A219" s="24"/>
      <c r="B219" s="2"/>
      <c r="C219" s="436" t="n">
        <v>12</v>
      </c>
      <c r="D219" s="437"/>
      <c r="E219" s="419"/>
      <c r="F219" s="438" t="n">
        <f aca="false">F$39+F$40+F$41</f>
        <v>0</v>
      </c>
      <c r="G219" s="494" t="n">
        <f aca="false">G$39+G$40+G$41</f>
        <v>0</v>
      </c>
      <c r="H219" s="494" t="n">
        <f aca="false">H$39+H$40+H$41</f>
        <v>0</v>
      </c>
      <c r="I219" s="494" t="n">
        <f aca="false">I$39+I$40+I$41</f>
        <v>0</v>
      </c>
      <c r="J219" s="439"/>
      <c r="K219" s="440" t="n">
        <f aca="false">SUM(F219:I219)</f>
        <v>0</v>
      </c>
      <c r="L219" s="439"/>
      <c r="M219" s="439"/>
      <c r="N219" s="441" t="n">
        <f aca="true">OFFSET($AL219,0,N$22-1)</f>
        <v>0</v>
      </c>
      <c r="O219" s="441" t="n">
        <f aca="true">OFFSET($AL219,0,O$22-1)</f>
        <v>0</v>
      </c>
      <c r="P219" s="441" t="n">
        <f aca="true">OFFSET($AL219,0,P$22-1)</f>
        <v>0</v>
      </c>
      <c r="Q219" s="441" t="n">
        <f aca="true">OFFSET($AL219,0,Q$22-1)</f>
        <v>0</v>
      </c>
      <c r="R219" s="442"/>
      <c r="S219" s="443" t="n">
        <f aca="false">SUM(N219:Q219)</f>
        <v>0</v>
      </c>
      <c r="T219" s="442"/>
      <c r="U219" s="437"/>
      <c r="V219" s="419"/>
      <c r="W219" s="438" t="n">
        <f aca="false">W$39+W$40+W$41</f>
        <v>0</v>
      </c>
      <c r="X219" s="494" t="n">
        <f aca="false">X$39+X$40+X$41</f>
        <v>0</v>
      </c>
      <c r="Y219" s="494" t="n">
        <f aca="false">Y$39+Y$40+Y$41</f>
        <v>0</v>
      </c>
      <c r="Z219" s="494" t="n">
        <f aca="false">Z$39+Z$40+Z$41</f>
        <v>0</v>
      </c>
      <c r="AA219" s="439"/>
      <c r="AB219" s="440" t="n">
        <f aca="false">SUM(W219:Z219)</f>
        <v>0</v>
      </c>
      <c r="AC219" s="439"/>
      <c r="AD219" s="439"/>
      <c r="AE219" s="441" t="n">
        <f aca="true">OFFSET($AL219,0,AE$22-1)</f>
        <v>0</v>
      </c>
      <c r="AF219" s="441" t="n">
        <f aca="true">OFFSET($AL219,0,AF$22-1)</f>
        <v>0</v>
      </c>
      <c r="AG219" s="441" t="n">
        <f aca="true">OFFSET($AL219,0,AG$22-1)</f>
        <v>0</v>
      </c>
      <c r="AH219" s="441" t="n">
        <f aca="true">OFFSET($AL219,0,AH$22-1)</f>
        <v>0</v>
      </c>
      <c r="AI219" s="442"/>
      <c r="AJ219" s="443" t="n">
        <f aca="false">SUM(AE219:AH219)</f>
        <v>0</v>
      </c>
      <c r="AK219" s="442"/>
      <c r="AL219" s="444" t="n">
        <f aca="false">AL$42</f>
        <v>400</v>
      </c>
      <c r="AM219" s="495" t="n">
        <f aca="false">AM$39+AM$40+AM$41</f>
        <v>211.5</v>
      </c>
      <c r="AN219" s="495" t="n">
        <f aca="false">AN$39+AN$40+AN$41</f>
        <v>435</v>
      </c>
      <c r="AO219" s="495" t="n">
        <f aca="false">AO$39+AO$40+AO$41</f>
        <v>207.5</v>
      </c>
      <c r="AP219" s="495" t="n">
        <f aca="false">AP$39+AP$40+AP$41</f>
        <v>1290</v>
      </c>
      <c r="AQ219" s="495" t="n">
        <f aca="false">AQ$39+AQ$40+AQ$41</f>
        <v>295</v>
      </c>
      <c r="AR219" s="495" t="n">
        <f aca="false">AR$39+AR$40+AR$41</f>
        <v>1380</v>
      </c>
      <c r="AS219" s="495" t="n">
        <f aca="false">AS$39+AS$40+AS$41</f>
        <v>1080</v>
      </c>
      <c r="AT219" s="495" t="n">
        <f aca="false">AT$39+AT$40+AT$41</f>
        <v>1590</v>
      </c>
      <c r="AU219" s="495" t="n">
        <f aca="false">AU$39+AU$40+AU$41</f>
        <v>195</v>
      </c>
      <c r="AV219" s="495" t="n">
        <f aca="false">AV$39+AV$40+AV$41</f>
        <v>350</v>
      </c>
      <c r="AW219" s="495" t="n">
        <f aca="false">AW$39+AW$40+AW$41</f>
        <v>475</v>
      </c>
      <c r="AX219" s="495" t="n">
        <f aca="false">AX$39+AX$40+AX$41</f>
        <v>600</v>
      </c>
      <c r="AY219" s="495" t="n">
        <f aca="false">AY$39+AY$40+AY$41</f>
        <v>725</v>
      </c>
      <c r="AZ219" s="495" t="n">
        <f aca="false">AZ$39+AZ$40+AZ$41</f>
        <v>67.5</v>
      </c>
      <c r="BA219" s="495" t="n">
        <f aca="false">BA$39+BA$40+BA$41</f>
        <v>1200</v>
      </c>
      <c r="BB219" s="495" t="n">
        <f aca="false">BB$39+BB$40+BB$41</f>
        <v>0</v>
      </c>
      <c r="BC219" s="495" t="n">
        <f aca="false">BC$39+BC$40+BC$41</f>
        <v>0</v>
      </c>
    </row>
    <row r="220" customFormat="false" ht="15" hidden="false" customHeight="false" outlineLevel="0" collapsed="false">
      <c r="A220" s="24"/>
      <c r="B220" s="2"/>
      <c r="C220" s="436" t="n">
        <v>13</v>
      </c>
      <c r="D220" s="437"/>
      <c r="E220" s="419"/>
      <c r="F220" s="438" t="n">
        <f aca="false">F$39+F$40+F$41</f>
        <v>0</v>
      </c>
      <c r="G220" s="494" t="n">
        <f aca="false">G$39+G$40+G$41</f>
        <v>0</v>
      </c>
      <c r="H220" s="494" t="n">
        <f aca="false">H$39+H$40+H$41</f>
        <v>0</v>
      </c>
      <c r="I220" s="494" t="n">
        <f aca="false">I$39+I$40+I$41</f>
        <v>0</v>
      </c>
      <c r="J220" s="439"/>
      <c r="K220" s="440" t="n">
        <f aca="false">SUM(F220:I220)</f>
        <v>0</v>
      </c>
      <c r="L220" s="439"/>
      <c r="M220" s="439"/>
      <c r="N220" s="441" t="n">
        <f aca="true">OFFSET($AL220,0,N$22-1)</f>
        <v>0</v>
      </c>
      <c r="O220" s="441" t="n">
        <f aca="true">OFFSET($AL220,0,O$22-1)</f>
        <v>0</v>
      </c>
      <c r="P220" s="441" t="n">
        <f aca="true">OFFSET($AL220,0,P$22-1)</f>
        <v>0</v>
      </c>
      <c r="Q220" s="441" t="n">
        <f aca="true">OFFSET($AL220,0,Q$22-1)</f>
        <v>0</v>
      </c>
      <c r="R220" s="442"/>
      <c r="S220" s="443" t="n">
        <f aca="false">SUM(N220:Q220)</f>
        <v>0</v>
      </c>
      <c r="T220" s="442"/>
      <c r="U220" s="437"/>
      <c r="V220" s="419"/>
      <c r="W220" s="438" t="n">
        <f aca="false">W$39+W$40+W$41</f>
        <v>0</v>
      </c>
      <c r="X220" s="494" t="n">
        <f aca="false">X$39+X$40+X$41</f>
        <v>0</v>
      </c>
      <c r="Y220" s="494" t="n">
        <f aca="false">Y$39+Y$40+Y$41</f>
        <v>0</v>
      </c>
      <c r="Z220" s="494" t="n">
        <f aca="false">Z$39+Z$40+Z$41</f>
        <v>0</v>
      </c>
      <c r="AA220" s="439"/>
      <c r="AB220" s="440" t="n">
        <f aca="false">SUM(W220:Z220)</f>
        <v>0</v>
      </c>
      <c r="AC220" s="439"/>
      <c r="AD220" s="439"/>
      <c r="AE220" s="441" t="n">
        <f aca="true">OFFSET($AL220,0,AE$22-1)</f>
        <v>0</v>
      </c>
      <c r="AF220" s="441" t="n">
        <f aca="true">OFFSET($AL220,0,AF$22-1)</f>
        <v>0</v>
      </c>
      <c r="AG220" s="441" t="n">
        <f aca="true">OFFSET($AL220,0,AG$22-1)</f>
        <v>0</v>
      </c>
      <c r="AH220" s="441" t="n">
        <f aca="true">OFFSET($AL220,0,AH$22-1)</f>
        <v>0</v>
      </c>
      <c r="AI220" s="442"/>
      <c r="AJ220" s="443" t="n">
        <f aca="false">SUM(AE220:AH220)</f>
        <v>0</v>
      </c>
      <c r="AK220" s="442"/>
      <c r="AL220" s="444" t="n">
        <f aca="false">AL$42</f>
        <v>400</v>
      </c>
      <c r="AM220" s="495" t="n">
        <f aca="false">AM$39+AM$40+AM$41</f>
        <v>211.5</v>
      </c>
      <c r="AN220" s="495" t="n">
        <f aca="false">AN$39+AN$40+AN$41</f>
        <v>435</v>
      </c>
      <c r="AO220" s="495" t="n">
        <f aca="false">AO$39+AO$40+AO$41</f>
        <v>207.5</v>
      </c>
      <c r="AP220" s="495" t="n">
        <f aca="false">AP$39+AP$40+AP$41</f>
        <v>1290</v>
      </c>
      <c r="AQ220" s="495" t="n">
        <f aca="false">AQ$39+AQ$40+AQ$41</f>
        <v>295</v>
      </c>
      <c r="AR220" s="495" t="n">
        <f aca="false">AR$39+AR$40+AR$41</f>
        <v>1380</v>
      </c>
      <c r="AS220" s="495" t="n">
        <f aca="false">AS$39+AS$40+AS$41</f>
        <v>1080</v>
      </c>
      <c r="AT220" s="495" t="n">
        <f aca="false">AT$39+AT$40+AT$41</f>
        <v>1590</v>
      </c>
      <c r="AU220" s="495" t="n">
        <f aca="false">AU$39+AU$40+AU$41</f>
        <v>195</v>
      </c>
      <c r="AV220" s="495" t="n">
        <f aca="false">AV$39+AV$40+AV$41</f>
        <v>350</v>
      </c>
      <c r="AW220" s="495" t="n">
        <f aca="false">AW$39+AW$40+AW$41</f>
        <v>475</v>
      </c>
      <c r="AX220" s="495" t="n">
        <f aca="false">AX$39+AX$40+AX$41</f>
        <v>600</v>
      </c>
      <c r="AY220" s="495" t="n">
        <f aca="false">AY$39+AY$40+AY$41</f>
        <v>725</v>
      </c>
      <c r="AZ220" s="495" t="n">
        <f aca="false">AZ$39+AZ$40+AZ$41</f>
        <v>67.5</v>
      </c>
      <c r="BA220" s="495" t="n">
        <f aca="false">BA$39+BA$40+BA$41</f>
        <v>1200</v>
      </c>
      <c r="BB220" s="495" t="n">
        <f aca="false">BB$39+BB$40+BB$41</f>
        <v>0</v>
      </c>
      <c r="BC220" s="495" t="n">
        <f aca="false">BC$39+BC$40+BC$41</f>
        <v>0</v>
      </c>
    </row>
    <row r="221" customFormat="false" ht="15" hidden="false" customHeight="false" outlineLevel="0" collapsed="false">
      <c r="A221" s="24"/>
      <c r="B221" s="2"/>
      <c r="C221" s="436" t="n">
        <v>14</v>
      </c>
      <c r="D221" s="437"/>
      <c r="E221" s="419"/>
      <c r="F221" s="438" t="n">
        <f aca="false">F$39+F$40+F$41</f>
        <v>0</v>
      </c>
      <c r="G221" s="494" t="n">
        <f aca="false">G$39+G$40+G$41</f>
        <v>0</v>
      </c>
      <c r="H221" s="494" t="n">
        <f aca="false">H$39+H$40+H$41</f>
        <v>0</v>
      </c>
      <c r="I221" s="494" t="n">
        <f aca="false">I$39+I$40+I$41</f>
        <v>0</v>
      </c>
      <c r="J221" s="439"/>
      <c r="K221" s="440" t="n">
        <f aca="false">SUM(F221:I221)</f>
        <v>0</v>
      </c>
      <c r="L221" s="439"/>
      <c r="M221" s="439"/>
      <c r="N221" s="441" t="n">
        <f aca="true">OFFSET($AL221,0,N$22-1)</f>
        <v>0</v>
      </c>
      <c r="O221" s="441" t="n">
        <f aca="true">OFFSET($AL221,0,O$22-1)</f>
        <v>0</v>
      </c>
      <c r="P221" s="441" t="n">
        <f aca="true">OFFSET($AL221,0,P$22-1)</f>
        <v>0</v>
      </c>
      <c r="Q221" s="441" t="n">
        <f aca="true">OFFSET($AL221,0,Q$22-1)</f>
        <v>0</v>
      </c>
      <c r="R221" s="442"/>
      <c r="S221" s="443" t="n">
        <f aca="false">SUM(N221:Q221)</f>
        <v>0</v>
      </c>
      <c r="T221" s="442"/>
      <c r="U221" s="437"/>
      <c r="V221" s="419"/>
      <c r="W221" s="438" t="n">
        <f aca="false">W$39+W$40+W$41</f>
        <v>0</v>
      </c>
      <c r="X221" s="494" t="n">
        <f aca="false">X$39+X$40+X$41</f>
        <v>0</v>
      </c>
      <c r="Y221" s="494" t="n">
        <f aca="false">Y$39+Y$40+Y$41</f>
        <v>0</v>
      </c>
      <c r="Z221" s="494" t="n">
        <f aca="false">Z$39+Z$40+Z$41</f>
        <v>0</v>
      </c>
      <c r="AA221" s="439"/>
      <c r="AB221" s="440" t="n">
        <f aca="false">SUM(W221:Z221)</f>
        <v>0</v>
      </c>
      <c r="AC221" s="439"/>
      <c r="AD221" s="439"/>
      <c r="AE221" s="441" t="n">
        <f aca="true">OFFSET($AL221,0,AE$22-1)</f>
        <v>0</v>
      </c>
      <c r="AF221" s="441" t="n">
        <f aca="true">OFFSET($AL221,0,AF$22-1)</f>
        <v>0</v>
      </c>
      <c r="AG221" s="441" t="n">
        <f aca="true">OFFSET($AL221,0,AG$22-1)</f>
        <v>0</v>
      </c>
      <c r="AH221" s="441" t="n">
        <f aca="true">OFFSET($AL221,0,AH$22-1)</f>
        <v>0</v>
      </c>
      <c r="AI221" s="442"/>
      <c r="AJ221" s="443" t="n">
        <f aca="false">SUM(AE221:AH221)</f>
        <v>0</v>
      </c>
      <c r="AK221" s="442"/>
      <c r="AL221" s="444" t="n">
        <f aca="false">AL$42</f>
        <v>400</v>
      </c>
      <c r="AM221" s="495" t="n">
        <f aca="false">AM$39+AM$40+AM$41</f>
        <v>211.5</v>
      </c>
      <c r="AN221" s="495" t="n">
        <f aca="false">AN$39+AN$40+AN$41</f>
        <v>435</v>
      </c>
      <c r="AO221" s="495" t="n">
        <f aca="false">AO$39+AO$40+AO$41</f>
        <v>207.5</v>
      </c>
      <c r="AP221" s="495" t="n">
        <f aca="false">AP$39+AP$40+AP$41</f>
        <v>1290</v>
      </c>
      <c r="AQ221" s="495" t="n">
        <f aca="false">AQ$39+AQ$40+AQ$41</f>
        <v>295</v>
      </c>
      <c r="AR221" s="495" t="n">
        <f aca="false">AR$39+AR$40+AR$41</f>
        <v>1380</v>
      </c>
      <c r="AS221" s="495" t="n">
        <f aca="false">AS$39+AS$40+AS$41</f>
        <v>1080</v>
      </c>
      <c r="AT221" s="495" t="n">
        <f aca="false">AT$39+AT$40+AT$41</f>
        <v>1590</v>
      </c>
      <c r="AU221" s="495" t="n">
        <f aca="false">AU$39+AU$40+AU$41</f>
        <v>195</v>
      </c>
      <c r="AV221" s="495" t="n">
        <f aca="false">AV$39+AV$40+AV$41</f>
        <v>350</v>
      </c>
      <c r="AW221" s="495" t="n">
        <f aca="false">AW$39+AW$40+AW$41</f>
        <v>475</v>
      </c>
      <c r="AX221" s="495" t="n">
        <f aca="false">AX$39+AX$40+AX$41</f>
        <v>600</v>
      </c>
      <c r="AY221" s="495" t="n">
        <f aca="false">AY$39+AY$40+AY$41</f>
        <v>725</v>
      </c>
      <c r="AZ221" s="495" t="n">
        <f aca="false">AZ$39+AZ$40+AZ$41</f>
        <v>67.5</v>
      </c>
      <c r="BA221" s="495" t="n">
        <f aca="false">BA$39+BA$40+BA$41</f>
        <v>1200</v>
      </c>
      <c r="BB221" s="495" t="n">
        <f aca="false">BB$39+BB$40+BB$41</f>
        <v>0</v>
      </c>
      <c r="BC221" s="495" t="n">
        <f aca="false">BC$39+BC$40+BC$41</f>
        <v>0</v>
      </c>
    </row>
    <row r="222" customFormat="false" ht="15" hidden="false" customHeight="false" outlineLevel="0" collapsed="false">
      <c r="A222" s="24"/>
      <c r="B222" s="2"/>
      <c r="C222" s="436" t="n">
        <v>15</v>
      </c>
      <c r="D222" s="437"/>
      <c r="E222" s="419"/>
      <c r="F222" s="438" t="n">
        <f aca="false">F$39+F$40+F$41</f>
        <v>0</v>
      </c>
      <c r="G222" s="494" t="n">
        <f aca="false">G$39+G$40+G$41</f>
        <v>0</v>
      </c>
      <c r="H222" s="494" t="n">
        <f aca="false">H$39+H$40+H$41</f>
        <v>0</v>
      </c>
      <c r="I222" s="494" t="n">
        <f aca="false">I$39+I$40+I$41</f>
        <v>0</v>
      </c>
      <c r="J222" s="439"/>
      <c r="K222" s="440" t="n">
        <f aca="false">SUM(F222:I222)</f>
        <v>0</v>
      </c>
      <c r="L222" s="439"/>
      <c r="M222" s="439"/>
      <c r="N222" s="441" t="n">
        <f aca="true">OFFSET($AL222,0,N$22-1)</f>
        <v>0</v>
      </c>
      <c r="O222" s="441" t="n">
        <f aca="true">OFFSET($AL222,0,O$22-1)</f>
        <v>0</v>
      </c>
      <c r="P222" s="441" t="n">
        <f aca="true">OFFSET($AL222,0,P$22-1)</f>
        <v>0</v>
      </c>
      <c r="Q222" s="441" t="n">
        <f aca="true">OFFSET($AL222,0,Q$22-1)</f>
        <v>0</v>
      </c>
      <c r="R222" s="442"/>
      <c r="S222" s="443" t="n">
        <f aca="false">SUM(N222:Q222)</f>
        <v>0</v>
      </c>
      <c r="T222" s="442"/>
      <c r="U222" s="437"/>
      <c r="V222" s="419"/>
      <c r="W222" s="438" t="n">
        <f aca="false">W$39+W$40+W$41</f>
        <v>0</v>
      </c>
      <c r="X222" s="494" t="n">
        <f aca="false">X$39+X$40+X$41</f>
        <v>0</v>
      </c>
      <c r="Y222" s="494" t="n">
        <f aca="false">Y$39+Y$40+Y$41</f>
        <v>0</v>
      </c>
      <c r="Z222" s="494" t="n">
        <f aca="false">Z$39+Z$40+Z$41</f>
        <v>0</v>
      </c>
      <c r="AA222" s="439"/>
      <c r="AB222" s="440" t="n">
        <f aca="false">SUM(W222:Z222)</f>
        <v>0</v>
      </c>
      <c r="AC222" s="439"/>
      <c r="AD222" s="439"/>
      <c r="AE222" s="441" t="n">
        <f aca="true">OFFSET($AL222,0,AE$22-1)</f>
        <v>0</v>
      </c>
      <c r="AF222" s="441" t="n">
        <f aca="true">OFFSET($AL222,0,AF$22-1)</f>
        <v>0</v>
      </c>
      <c r="AG222" s="441" t="n">
        <f aca="true">OFFSET($AL222,0,AG$22-1)</f>
        <v>0</v>
      </c>
      <c r="AH222" s="441" t="n">
        <f aca="true">OFFSET($AL222,0,AH$22-1)</f>
        <v>0</v>
      </c>
      <c r="AI222" s="442"/>
      <c r="AJ222" s="443" t="n">
        <f aca="false">SUM(AE222:AH222)</f>
        <v>0</v>
      </c>
      <c r="AK222" s="442"/>
      <c r="AL222" s="444" t="n">
        <f aca="false">AL$42</f>
        <v>400</v>
      </c>
      <c r="AM222" s="495" t="n">
        <f aca="false">AM$39+AM$40+AM$41</f>
        <v>211.5</v>
      </c>
      <c r="AN222" s="495" t="n">
        <f aca="false">AN$39+AN$40+AN$41</f>
        <v>435</v>
      </c>
      <c r="AO222" s="495" t="n">
        <f aca="false">AO$39+AO$40+AO$41</f>
        <v>207.5</v>
      </c>
      <c r="AP222" s="495" t="n">
        <f aca="false">AP$39+AP$40+AP$41</f>
        <v>1290</v>
      </c>
      <c r="AQ222" s="495" t="n">
        <f aca="false">AQ$39+AQ$40+AQ$41</f>
        <v>295</v>
      </c>
      <c r="AR222" s="495" t="n">
        <f aca="false">AR$39+AR$40+AR$41</f>
        <v>1380</v>
      </c>
      <c r="AS222" s="495" t="n">
        <f aca="false">AS$39+AS$40+AS$41</f>
        <v>1080</v>
      </c>
      <c r="AT222" s="495" t="n">
        <f aca="false">AT$39+AT$40+AT$41</f>
        <v>1590</v>
      </c>
      <c r="AU222" s="495" t="n">
        <f aca="false">AU$39+AU$40+AU$41</f>
        <v>195</v>
      </c>
      <c r="AV222" s="495" t="n">
        <f aca="false">AV$39+AV$40+AV$41</f>
        <v>350</v>
      </c>
      <c r="AW222" s="495" t="n">
        <f aca="false">AW$39+AW$40+AW$41</f>
        <v>475</v>
      </c>
      <c r="AX222" s="495" t="n">
        <f aca="false">AX$39+AX$40+AX$41</f>
        <v>600</v>
      </c>
      <c r="AY222" s="495" t="n">
        <f aca="false">AY$39+AY$40+AY$41</f>
        <v>725</v>
      </c>
      <c r="AZ222" s="495" t="n">
        <f aca="false">AZ$39+AZ$40+AZ$41</f>
        <v>67.5</v>
      </c>
      <c r="BA222" s="495" t="n">
        <f aca="false">BA$39+BA$40+BA$41</f>
        <v>1200</v>
      </c>
      <c r="BB222" s="495" t="n">
        <f aca="false">BB$39+BB$40+BB$41</f>
        <v>0</v>
      </c>
      <c r="BC222" s="495" t="n">
        <f aca="false">BC$39+BC$40+BC$41</f>
        <v>0</v>
      </c>
    </row>
    <row r="223" customFormat="false" ht="15" hidden="false" customHeight="false" outlineLevel="0" collapsed="false">
      <c r="A223" s="24"/>
      <c r="B223" s="2"/>
      <c r="C223" s="436" t="n">
        <v>16</v>
      </c>
      <c r="D223" s="437"/>
      <c r="E223" s="419"/>
      <c r="F223" s="438" t="n">
        <f aca="false">F$39+F$40+F$41</f>
        <v>0</v>
      </c>
      <c r="G223" s="494" t="n">
        <f aca="false">G$39+G$40+G$41</f>
        <v>0</v>
      </c>
      <c r="H223" s="494" t="n">
        <f aca="false">H$39+H$40+H$41</f>
        <v>0</v>
      </c>
      <c r="I223" s="494" t="n">
        <f aca="false">I$39+I$40+I$41</f>
        <v>0</v>
      </c>
      <c r="J223" s="439"/>
      <c r="K223" s="440" t="n">
        <f aca="false">SUM(F223:I223)</f>
        <v>0</v>
      </c>
      <c r="L223" s="439"/>
      <c r="M223" s="439"/>
      <c r="N223" s="441" t="n">
        <f aca="true">OFFSET($AL223,0,N$22-1)</f>
        <v>0</v>
      </c>
      <c r="O223" s="441" t="n">
        <f aca="true">OFFSET($AL223,0,O$22-1)</f>
        <v>0</v>
      </c>
      <c r="P223" s="441" t="n">
        <f aca="true">OFFSET($AL223,0,P$22-1)</f>
        <v>0</v>
      </c>
      <c r="Q223" s="441" t="n">
        <f aca="true">OFFSET($AL223,0,Q$22-1)</f>
        <v>0</v>
      </c>
      <c r="R223" s="442"/>
      <c r="S223" s="443" t="n">
        <f aca="false">SUM(N223:Q223)</f>
        <v>0</v>
      </c>
      <c r="T223" s="442"/>
      <c r="U223" s="437"/>
      <c r="V223" s="419"/>
      <c r="W223" s="438" t="n">
        <f aca="false">W$39+W$40+W$41</f>
        <v>0</v>
      </c>
      <c r="X223" s="494" t="n">
        <f aca="false">X$39+X$40+X$41</f>
        <v>0</v>
      </c>
      <c r="Y223" s="494" t="n">
        <f aca="false">Y$39+Y$40+Y$41</f>
        <v>0</v>
      </c>
      <c r="Z223" s="494" t="n">
        <f aca="false">Z$39+Z$40+Z$41</f>
        <v>0</v>
      </c>
      <c r="AA223" s="439"/>
      <c r="AB223" s="440" t="n">
        <f aca="false">SUM(W223:Z223)</f>
        <v>0</v>
      </c>
      <c r="AC223" s="439"/>
      <c r="AD223" s="439"/>
      <c r="AE223" s="441" t="n">
        <f aca="true">OFFSET($AL223,0,AE$22-1)</f>
        <v>0</v>
      </c>
      <c r="AF223" s="441" t="n">
        <f aca="true">OFFSET($AL223,0,AF$22-1)</f>
        <v>0</v>
      </c>
      <c r="AG223" s="441" t="n">
        <f aca="true">OFFSET($AL223,0,AG$22-1)</f>
        <v>0</v>
      </c>
      <c r="AH223" s="441" t="n">
        <f aca="true">OFFSET($AL223,0,AH$22-1)</f>
        <v>0</v>
      </c>
      <c r="AI223" s="442"/>
      <c r="AJ223" s="443" t="n">
        <f aca="false">SUM(AE223:AH223)</f>
        <v>0</v>
      </c>
      <c r="AK223" s="442"/>
      <c r="AL223" s="444" t="n">
        <f aca="false">AL$42</f>
        <v>400</v>
      </c>
      <c r="AM223" s="495" t="n">
        <f aca="false">AM$39+AM$40+AM$41</f>
        <v>211.5</v>
      </c>
      <c r="AN223" s="495" t="n">
        <f aca="false">AN$39+AN$40+AN$41</f>
        <v>435</v>
      </c>
      <c r="AO223" s="495" t="n">
        <f aca="false">AO$39+AO$40+AO$41</f>
        <v>207.5</v>
      </c>
      <c r="AP223" s="495" t="n">
        <f aca="false">AP$39+AP$40+AP$41</f>
        <v>1290</v>
      </c>
      <c r="AQ223" s="495" t="n">
        <f aca="false">AQ$39+AQ$40+AQ$41</f>
        <v>295</v>
      </c>
      <c r="AR223" s="495" t="n">
        <f aca="false">AR$39+AR$40+AR$41</f>
        <v>1380</v>
      </c>
      <c r="AS223" s="495" t="n">
        <f aca="false">AS$39+AS$40+AS$41</f>
        <v>1080</v>
      </c>
      <c r="AT223" s="495" t="n">
        <f aca="false">AT$39+AT$40+AT$41</f>
        <v>1590</v>
      </c>
      <c r="AU223" s="495" t="n">
        <f aca="false">AU$39+AU$40+AU$41</f>
        <v>195</v>
      </c>
      <c r="AV223" s="495" t="n">
        <f aca="false">AV$39+AV$40+AV$41</f>
        <v>350</v>
      </c>
      <c r="AW223" s="495" t="n">
        <f aca="false">AW$39+AW$40+AW$41</f>
        <v>475</v>
      </c>
      <c r="AX223" s="495" t="n">
        <f aca="false">AX$39+AX$40+AX$41</f>
        <v>600</v>
      </c>
      <c r="AY223" s="495" t="n">
        <f aca="false">AY$39+AY$40+AY$41</f>
        <v>725</v>
      </c>
      <c r="AZ223" s="495" t="n">
        <f aca="false">AZ$39+AZ$40+AZ$41</f>
        <v>67.5</v>
      </c>
      <c r="BA223" s="495" t="n">
        <f aca="false">BA$39+BA$40+BA$41</f>
        <v>1200</v>
      </c>
      <c r="BB223" s="495" t="n">
        <f aca="false">BB$39+BB$40+BB$41</f>
        <v>0</v>
      </c>
      <c r="BC223" s="495" t="n">
        <f aca="false">BC$39+BC$40+BC$41</f>
        <v>0</v>
      </c>
    </row>
    <row r="224" customFormat="false" ht="15" hidden="false" customHeight="false" outlineLevel="0" collapsed="false">
      <c r="A224" s="24"/>
      <c r="B224" s="2"/>
      <c r="C224" s="436" t="n">
        <v>17</v>
      </c>
      <c r="D224" s="437"/>
      <c r="E224" s="419"/>
      <c r="F224" s="438" t="n">
        <f aca="false">F$39+F$40+F$41</f>
        <v>0</v>
      </c>
      <c r="G224" s="494" t="n">
        <f aca="false">G$39+G$40+G$41</f>
        <v>0</v>
      </c>
      <c r="H224" s="494" t="n">
        <f aca="false">H$39+H$40+H$41</f>
        <v>0</v>
      </c>
      <c r="I224" s="494" t="n">
        <f aca="false">I$39+I$40+I$41</f>
        <v>0</v>
      </c>
      <c r="J224" s="439"/>
      <c r="K224" s="440" t="n">
        <f aca="false">SUM(F224:I224)</f>
        <v>0</v>
      </c>
      <c r="L224" s="439"/>
      <c r="M224" s="439"/>
      <c r="N224" s="441" t="n">
        <f aca="true">OFFSET($AL224,0,N$22-1)</f>
        <v>0</v>
      </c>
      <c r="O224" s="441" t="n">
        <f aca="true">OFFSET($AL224,0,O$22-1)</f>
        <v>0</v>
      </c>
      <c r="P224" s="441" t="n">
        <f aca="true">OFFSET($AL224,0,P$22-1)</f>
        <v>0</v>
      </c>
      <c r="Q224" s="441" t="n">
        <f aca="true">OFFSET($AL224,0,Q$22-1)</f>
        <v>0</v>
      </c>
      <c r="R224" s="442"/>
      <c r="S224" s="443" t="n">
        <f aca="false">SUM(N224:Q224)</f>
        <v>0</v>
      </c>
      <c r="T224" s="442"/>
      <c r="U224" s="437"/>
      <c r="V224" s="419"/>
      <c r="W224" s="438" t="n">
        <f aca="false">W$39+W$40+W$41</f>
        <v>0</v>
      </c>
      <c r="X224" s="494" t="n">
        <f aca="false">X$39+X$40+X$41</f>
        <v>0</v>
      </c>
      <c r="Y224" s="494" t="n">
        <f aca="false">Y$39+Y$40+Y$41</f>
        <v>0</v>
      </c>
      <c r="Z224" s="494" t="n">
        <f aca="false">Z$39+Z$40+Z$41</f>
        <v>0</v>
      </c>
      <c r="AA224" s="439"/>
      <c r="AB224" s="440" t="n">
        <f aca="false">SUM(W224:Z224)</f>
        <v>0</v>
      </c>
      <c r="AC224" s="439"/>
      <c r="AD224" s="439"/>
      <c r="AE224" s="441" t="n">
        <f aca="true">OFFSET($AL224,0,AE$22-1)</f>
        <v>0</v>
      </c>
      <c r="AF224" s="441" t="n">
        <f aca="true">OFFSET($AL224,0,AF$22-1)</f>
        <v>0</v>
      </c>
      <c r="AG224" s="441" t="n">
        <f aca="true">OFFSET($AL224,0,AG$22-1)</f>
        <v>0</v>
      </c>
      <c r="AH224" s="441" t="n">
        <f aca="true">OFFSET($AL224,0,AH$22-1)</f>
        <v>0</v>
      </c>
      <c r="AI224" s="442"/>
      <c r="AJ224" s="443" t="n">
        <f aca="false">SUM(AE224:AH224)</f>
        <v>0</v>
      </c>
      <c r="AK224" s="442"/>
      <c r="AL224" s="444" t="n">
        <f aca="false">AL$42</f>
        <v>400</v>
      </c>
      <c r="AM224" s="495" t="n">
        <f aca="false">AM$39+AM$40+AM$41</f>
        <v>211.5</v>
      </c>
      <c r="AN224" s="495" t="n">
        <f aca="false">AN$39+AN$40+AN$41</f>
        <v>435</v>
      </c>
      <c r="AO224" s="495" t="n">
        <f aca="false">AO$39+AO$40+AO$41</f>
        <v>207.5</v>
      </c>
      <c r="AP224" s="495" t="n">
        <f aca="false">AP$39+AP$40+AP$41</f>
        <v>1290</v>
      </c>
      <c r="AQ224" s="495" t="n">
        <f aca="false">AQ$39+AQ$40+AQ$41</f>
        <v>295</v>
      </c>
      <c r="AR224" s="495" t="n">
        <f aca="false">AR$39+AR$40+AR$41</f>
        <v>1380</v>
      </c>
      <c r="AS224" s="495" t="n">
        <f aca="false">AS$39+AS$40+AS$41</f>
        <v>1080</v>
      </c>
      <c r="AT224" s="495" t="n">
        <f aca="false">AT$39+AT$40+AT$41</f>
        <v>1590</v>
      </c>
      <c r="AU224" s="495" t="n">
        <f aca="false">AU$39+AU$40+AU$41</f>
        <v>195</v>
      </c>
      <c r="AV224" s="495" t="n">
        <f aca="false">AV$39+AV$40+AV$41</f>
        <v>350</v>
      </c>
      <c r="AW224" s="495" t="n">
        <f aca="false">AW$39+AW$40+AW$41</f>
        <v>475</v>
      </c>
      <c r="AX224" s="495" t="n">
        <f aca="false">AX$39+AX$40+AX$41</f>
        <v>600</v>
      </c>
      <c r="AY224" s="495" t="n">
        <f aca="false">AY$39+AY$40+AY$41</f>
        <v>725</v>
      </c>
      <c r="AZ224" s="495" t="n">
        <f aca="false">AZ$39+AZ$40+AZ$41</f>
        <v>67.5</v>
      </c>
      <c r="BA224" s="495" t="n">
        <f aca="false">BA$39+BA$40+BA$41</f>
        <v>1200</v>
      </c>
      <c r="BB224" s="495" t="n">
        <f aca="false">BB$39+BB$40+BB$41</f>
        <v>0</v>
      </c>
      <c r="BC224" s="495" t="n">
        <f aca="false">BC$39+BC$40+BC$41</f>
        <v>0</v>
      </c>
    </row>
    <row r="225" customFormat="false" ht="15" hidden="false" customHeight="false" outlineLevel="0" collapsed="false">
      <c r="A225" s="24"/>
      <c r="B225" s="2"/>
      <c r="C225" s="436" t="n">
        <v>18</v>
      </c>
      <c r="D225" s="437"/>
      <c r="E225" s="419"/>
      <c r="F225" s="438" t="n">
        <f aca="false">F$39+F$40+F$41</f>
        <v>0</v>
      </c>
      <c r="G225" s="494" t="n">
        <f aca="false">G$39+G$40+G$41</f>
        <v>0</v>
      </c>
      <c r="H225" s="494" t="n">
        <f aca="false">H$39+H$40+H$41</f>
        <v>0</v>
      </c>
      <c r="I225" s="494" t="n">
        <f aca="false">I$39+I$40+I$41</f>
        <v>0</v>
      </c>
      <c r="J225" s="439"/>
      <c r="K225" s="440" t="n">
        <f aca="false">SUM(F225:I225)</f>
        <v>0</v>
      </c>
      <c r="L225" s="439"/>
      <c r="M225" s="439"/>
      <c r="N225" s="441" t="n">
        <f aca="true">OFFSET($AL225,0,N$22-1)</f>
        <v>0</v>
      </c>
      <c r="O225" s="441" t="n">
        <f aca="true">OFFSET($AL225,0,O$22-1)</f>
        <v>0</v>
      </c>
      <c r="P225" s="441" t="n">
        <f aca="true">OFFSET($AL225,0,P$22-1)</f>
        <v>0</v>
      </c>
      <c r="Q225" s="441" t="n">
        <f aca="true">OFFSET($AL225,0,Q$22-1)</f>
        <v>0</v>
      </c>
      <c r="R225" s="442"/>
      <c r="S225" s="443" t="n">
        <f aca="false">SUM(N225:Q225)</f>
        <v>0</v>
      </c>
      <c r="T225" s="442"/>
      <c r="U225" s="437"/>
      <c r="V225" s="419"/>
      <c r="W225" s="438" t="n">
        <f aca="false">W$39+W$40+W$41</f>
        <v>0</v>
      </c>
      <c r="X225" s="494" t="n">
        <f aca="false">X$39+X$40+X$41</f>
        <v>0</v>
      </c>
      <c r="Y225" s="494" t="n">
        <f aca="false">Y$39+Y$40+Y$41</f>
        <v>0</v>
      </c>
      <c r="Z225" s="494" t="n">
        <f aca="false">Z$39+Z$40+Z$41</f>
        <v>0</v>
      </c>
      <c r="AA225" s="439"/>
      <c r="AB225" s="440" t="n">
        <f aca="false">SUM(W225:Z225)</f>
        <v>0</v>
      </c>
      <c r="AC225" s="439"/>
      <c r="AD225" s="439"/>
      <c r="AE225" s="441" t="n">
        <f aca="true">OFFSET($AL225,0,AE$22-1)</f>
        <v>0</v>
      </c>
      <c r="AF225" s="441" t="n">
        <f aca="true">OFFSET($AL225,0,AF$22-1)</f>
        <v>0</v>
      </c>
      <c r="AG225" s="441" t="n">
        <f aca="true">OFFSET($AL225,0,AG$22-1)</f>
        <v>0</v>
      </c>
      <c r="AH225" s="441" t="n">
        <f aca="true">OFFSET($AL225,0,AH$22-1)</f>
        <v>0</v>
      </c>
      <c r="AI225" s="442"/>
      <c r="AJ225" s="443" t="n">
        <f aca="false">SUM(AE225:AH225)</f>
        <v>0</v>
      </c>
      <c r="AK225" s="442"/>
      <c r="AL225" s="444" t="n">
        <f aca="false">AL$42</f>
        <v>400</v>
      </c>
      <c r="AM225" s="495" t="n">
        <f aca="false">AM$39+AM$40+AM$41</f>
        <v>211.5</v>
      </c>
      <c r="AN225" s="495" t="n">
        <f aca="false">AN$39+AN$40+AN$41</f>
        <v>435</v>
      </c>
      <c r="AO225" s="495" t="n">
        <f aca="false">AO$39+AO$40+AO$41</f>
        <v>207.5</v>
      </c>
      <c r="AP225" s="495" t="n">
        <f aca="false">AP$39+AP$40+AP$41</f>
        <v>1290</v>
      </c>
      <c r="AQ225" s="495" t="n">
        <f aca="false">AQ$39+AQ$40+AQ$41</f>
        <v>295</v>
      </c>
      <c r="AR225" s="495" t="n">
        <f aca="false">AR$39+AR$40+AR$41</f>
        <v>1380</v>
      </c>
      <c r="AS225" s="495" t="n">
        <f aca="false">AS$39+AS$40+AS$41</f>
        <v>1080</v>
      </c>
      <c r="AT225" s="495" t="n">
        <f aca="false">AT$39+AT$40+AT$41</f>
        <v>1590</v>
      </c>
      <c r="AU225" s="495" t="n">
        <f aca="false">AU$39+AU$40+AU$41</f>
        <v>195</v>
      </c>
      <c r="AV225" s="495" t="n">
        <f aca="false">AV$39+AV$40+AV$41</f>
        <v>350</v>
      </c>
      <c r="AW225" s="495" t="n">
        <f aca="false">AW$39+AW$40+AW$41</f>
        <v>475</v>
      </c>
      <c r="AX225" s="495" t="n">
        <f aca="false">AX$39+AX$40+AX$41</f>
        <v>600</v>
      </c>
      <c r="AY225" s="495" t="n">
        <f aca="false">AY$39+AY$40+AY$41</f>
        <v>725</v>
      </c>
      <c r="AZ225" s="495" t="n">
        <f aca="false">AZ$39+AZ$40+AZ$41</f>
        <v>67.5</v>
      </c>
      <c r="BA225" s="495" t="n">
        <f aca="false">BA$39+BA$40+BA$41</f>
        <v>1200</v>
      </c>
      <c r="BB225" s="495" t="n">
        <f aca="false">BB$39+BB$40+BB$41</f>
        <v>0</v>
      </c>
      <c r="BC225" s="495" t="n">
        <f aca="false">BC$39+BC$40+BC$41</f>
        <v>0</v>
      </c>
    </row>
    <row r="226" customFormat="false" ht="15" hidden="false" customHeight="false" outlineLevel="0" collapsed="false">
      <c r="A226" s="24"/>
      <c r="B226" s="2"/>
      <c r="C226" s="436" t="n">
        <v>19</v>
      </c>
      <c r="D226" s="437"/>
      <c r="E226" s="419"/>
      <c r="F226" s="438" t="n">
        <f aca="false">F$39+F$40+F$41</f>
        <v>0</v>
      </c>
      <c r="G226" s="494" t="n">
        <f aca="false">G$39+G$40+G$41</f>
        <v>0</v>
      </c>
      <c r="H226" s="494" t="n">
        <f aca="false">H$39+H$40+H$41</f>
        <v>0</v>
      </c>
      <c r="I226" s="494" t="n">
        <f aca="false">I$39+I$40+I$41</f>
        <v>0</v>
      </c>
      <c r="J226" s="439"/>
      <c r="K226" s="440" t="n">
        <f aca="false">SUM(F226:I226)</f>
        <v>0</v>
      </c>
      <c r="L226" s="439"/>
      <c r="M226" s="439"/>
      <c r="N226" s="441" t="n">
        <f aca="true">OFFSET($AL226,0,N$22-1)</f>
        <v>0</v>
      </c>
      <c r="O226" s="441" t="n">
        <f aca="true">OFFSET($AL226,0,O$22-1)</f>
        <v>0</v>
      </c>
      <c r="P226" s="441" t="n">
        <f aca="true">OFFSET($AL226,0,P$22-1)</f>
        <v>0</v>
      </c>
      <c r="Q226" s="441" t="n">
        <f aca="true">OFFSET($AL226,0,Q$22-1)</f>
        <v>0</v>
      </c>
      <c r="R226" s="442"/>
      <c r="S226" s="443" t="n">
        <f aca="false">SUM(N226:Q226)</f>
        <v>0</v>
      </c>
      <c r="T226" s="442"/>
      <c r="U226" s="437"/>
      <c r="V226" s="419"/>
      <c r="W226" s="438" t="n">
        <f aca="false">W$39+W$40+W$41</f>
        <v>0</v>
      </c>
      <c r="X226" s="494" t="n">
        <f aca="false">X$39+X$40+X$41</f>
        <v>0</v>
      </c>
      <c r="Y226" s="494" t="n">
        <f aca="false">Y$39+Y$40+Y$41</f>
        <v>0</v>
      </c>
      <c r="Z226" s="494" t="n">
        <f aca="false">Z$39+Z$40+Z$41</f>
        <v>0</v>
      </c>
      <c r="AA226" s="439"/>
      <c r="AB226" s="440" t="n">
        <f aca="false">SUM(W226:Z226)</f>
        <v>0</v>
      </c>
      <c r="AC226" s="439"/>
      <c r="AD226" s="439"/>
      <c r="AE226" s="441" t="n">
        <f aca="true">OFFSET($AL226,0,AE$22-1)</f>
        <v>0</v>
      </c>
      <c r="AF226" s="441" t="n">
        <f aca="true">OFFSET($AL226,0,AF$22-1)</f>
        <v>0</v>
      </c>
      <c r="AG226" s="441" t="n">
        <f aca="true">OFFSET($AL226,0,AG$22-1)</f>
        <v>0</v>
      </c>
      <c r="AH226" s="441" t="n">
        <f aca="true">OFFSET($AL226,0,AH$22-1)</f>
        <v>0</v>
      </c>
      <c r="AI226" s="442"/>
      <c r="AJ226" s="443" t="n">
        <f aca="false">SUM(AE226:AH226)</f>
        <v>0</v>
      </c>
      <c r="AK226" s="442"/>
      <c r="AL226" s="444" t="n">
        <f aca="false">AL$42</f>
        <v>400</v>
      </c>
      <c r="AM226" s="495" t="n">
        <f aca="false">AM$39+AM$40+AM$41</f>
        <v>211.5</v>
      </c>
      <c r="AN226" s="495" t="n">
        <f aca="false">AN$39+AN$40+AN$41</f>
        <v>435</v>
      </c>
      <c r="AO226" s="495" t="n">
        <f aca="false">AO$39+AO$40+AO$41</f>
        <v>207.5</v>
      </c>
      <c r="AP226" s="495" t="n">
        <f aca="false">AP$39+AP$40+AP$41</f>
        <v>1290</v>
      </c>
      <c r="AQ226" s="495" t="n">
        <f aca="false">AQ$39+AQ$40+AQ$41</f>
        <v>295</v>
      </c>
      <c r="AR226" s="495" t="n">
        <f aca="false">AR$39+AR$40+AR$41</f>
        <v>1380</v>
      </c>
      <c r="AS226" s="495" t="n">
        <f aca="false">AS$39+AS$40+AS$41</f>
        <v>1080</v>
      </c>
      <c r="AT226" s="495" t="n">
        <f aca="false">AT$39+AT$40+AT$41</f>
        <v>1590</v>
      </c>
      <c r="AU226" s="495" t="n">
        <f aca="false">AU$39+AU$40+AU$41</f>
        <v>195</v>
      </c>
      <c r="AV226" s="495" t="n">
        <f aca="false">AV$39+AV$40+AV$41</f>
        <v>350</v>
      </c>
      <c r="AW226" s="495" t="n">
        <f aca="false">AW$39+AW$40+AW$41</f>
        <v>475</v>
      </c>
      <c r="AX226" s="495" t="n">
        <f aca="false">AX$39+AX$40+AX$41</f>
        <v>600</v>
      </c>
      <c r="AY226" s="495" t="n">
        <f aca="false">AY$39+AY$40+AY$41</f>
        <v>725</v>
      </c>
      <c r="AZ226" s="495" t="n">
        <f aca="false">AZ$39+AZ$40+AZ$41</f>
        <v>67.5</v>
      </c>
      <c r="BA226" s="495" t="n">
        <f aca="false">BA$39+BA$40+BA$41</f>
        <v>1200</v>
      </c>
      <c r="BB226" s="495" t="n">
        <f aca="false">BB$39+BB$40+BB$41</f>
        <v>0</v>
      </c>
      <c r="BC226" s="495" t="n">
        <f aca="false">BC$39+BC$40+BC$41</f>
        <v>0</v>
      </c>
    </row>
    <row r="227" customFormat="false" ht="15" hidden="false" customHeight="false" outlineLevel="0" collapsed="false">
      <c r="A227" s="24"/>
      <c r="B227" s="2"/>
      <c r="C227" s="436" t="n">
        <v>20</v>
      </c>
      <c r="D227" s="437"/>
      <c r="E227" s="419"/>
      <c r="F227" s="438" t="n">
        <f aca="false">F$39+F$40+F$41</f>
        <v>0</v>
      </c>
      <c r="G227" s="494" t="n">
        <f aca="false">G$39+G$40+G$41</f>
        <v>0</v>
      </c>
      <c r="H227" s="494" t="n">
        <f aca="false">H$39+H$40+H$41</f>
        <v>0</v>
      </c>
      <c r="I227" s="494" t="n">
        <f aca="false">I$39+I$40+I$41</f>
        <v>0</v>
      </c>
      <c r="J227" s="439"/>
      <c r="K227" s="440" t="n">
        <f aca="false">SUM(F227:I227)</f>
        <v>0</v>
      </c>
      <c r="L227" s="439"/>
      <c r="M227" s="439"/>
      <c r="N227" s="441" t="n">
        <f aca="true">OFFSET($AL227,0,N$22-1)</f>
        <v>0</v>
      </c>
      <c r="O227" s="441" t="n">
        <f aca="true">OFFSET($AL227,0,O$22-1)</f>
        <v>0</v>
      </c>
      <c r="P227" s="441" t="n">
        <f aca="true">OFFSET($AL227,0,P$22-1)</f>
        <v>0</v>
      </c>
      <c r="Q227" s="441" t="n">
        <f aca="true">OFFSET($AL227,0,Q$22-1)</f>
        <v>0</v>
      </c>
      <c r="R227" s="442"/>
      <c r="S227" s="443" t="n">
        <f aca="false">SUM(N227:Q227)</f>
        <v>0</v>
      </c>
      <c r="T227" s="442"/>
      <c r="U227" s="437"/>
      <c r="V227" s="419"/>
      <c r="W227" s="438" t="n">
        <f aca="false">W$39+W$40+W$41</f>
        <v>0</v>
      </c>
      <c r="X227" s="494" t="n">
        <f aca="false">X$39+X$40+X$41</f>
        <v>0</v>
      </c>
      <c r="Y227" s="494" t="n">
        <f aca="false">Y$39+Y$40+Y$41</f>
        <v>0</v>
      </c>
      <c r="Z227" s="494" t="n">
        <f aca="false">Z$39+Z$40+Z$41</f>
        <v>0</v>
      </c>
      <c r="AA227" s="439"/>
      <c r="AB227" s="440" t="n">
        <f aca="false">SUM(W227:Z227)</f>
        <v>0</v>
      </c>
      <c r="AC227" s="439"/>
      <c r="AD227" s="439"/>
      <c r="AE227" s="441" t="n">
        <f aca="true">OFFSET($AL227,0,AE$22-1)</f>
        <v>0</v>
      </c>
      <c r="AF227" s="441" t="n">
        <f aca="true">OFFSET($AL227,0,AF$22-1)</f>
        <v>0</v>
      </c>
      <c r="AG227" s="441" t="n">
        <f aca="true">OFFSET($AL227,0,AG$22-1)</f>
        <v>0</v>
      </c>
      <c r="AH227" s="441" t="n">
        <f aca="true">OFFSET($AL227,0,AH$22-1)</f>
        <v>0</v>
      </c>
      <c r="AI227" s="442"/>
      <c r="AJ227" s="443" t="n">
        <f aca="false">SUM(AE227:AH227)</f>
        <v>0</v>
      </c>
      <c r="AK227" s="442"/>
      <c r="AL227" s="444" t="n">
        <f aca="false">AL$42</f>
        <v>400</v>
      </c>
      <c r="AM227" s="495" t="n">
        <f aca="false">AM$39+AM$40+AM$41</f>
        <v>211.5</v>
      </c>
      <c r="AN227" s="495" t="n">
        <f aca="false">AN$39+AN$40+AN$41</f>
        <v>435</v>
      </c>
      <c r="AO227" s="495" t="n">
        <f aca="false">AO$39+AO$40+AO$41</f>
        <v>207.5</v>
      </c>
      <c r="AP227" s="495" t="n">
        <f aca="false">AP$39+AP$40+AP$41</f>
        <v>1290</v>
      </c>
      <c r="AQ227" s="495" t="n">
        <f aca="false">AQ$39+AQ$40+AQ$41</f>
        <v>295</v>
      </c>
      <c r="AR227" s="495" t="n">
        <f aca="false">AR$39+AR$40+AR$41</f>
        <v>1380</v>
      </c>
      <c r="AS227" s="495" t="n">
        <f aca="false">AS$39+AS$40+AS$41</f>
        <v>1080</v>
      </c>
      <c r="AT227" s="495" t="n">
        <f aca="false">AT$39+AT$40+AT$41</f>
        <v>1590</v>
      </c>
      <c r="AU227" s="495" t="n">
        <f aca="false">AU$39+AU$40+AU$41</f>
        <v>195</v>
      </c>
      <c r="AV227" s="495" t="n">
        <f aca="false">AV$39+AV$40+AV$41</f>
        <v>350</v>
      </c>
      <c r="AW227" s="495" t="n">
        <f aca="false">AW$39+AW$40+AW$41</f>
        <v>475</v>
      </c>
      <c r="AX227" s="495" t="n">
        <f aca="false">AX$39+AX$40+AX$41</f>
        <v>600</v>
      </c>
      <c r="AY227" s="495" t="n">
        <f aca="false">AY$39+AY$40+AY$41</f>
        <v>725</v>
      </c>
      <c r="AZ227" s="495" t="n">
        <f aca="false">AZ$39+AZ$40+AZ$41</f>
        <v>67.5</v>
      </c>
      <c r="BA227" s="495" t="n">
        <f aca="false">BA$39+BA$40+BA$41</f>
        <v>1200</v>
      </c>
      <c r="BB227" s="495" t="n">
        <f aca="false">BB$39+BB$40+BB$41</f>
        <v>0</v>
      </c>
      <c r="BC227" s="495" t="n">
        <f aca="false">BC$39+BC$40+BC$41</f>
        <v>0</v>
      </c>
    </row>
    <row r="228" customFormat="false" ht="15" hidden="false" customHeight="false" outlineLevel="0" collapsed="false">
      <c r="A228" s="24"/>
      <c r="B228" s="2"/>
      <c r="C228" s="451" t="s">
        <v>183</v>
      </c>
      <c r="D228" s="437"/>
      <c r="E228" s="452"/>
      <c r="F228" s="450" t="n">
        <f aca="false">AVERAGE(F208:F227)</f>
        <v>0</v>
      </c>
      <c r="G228" s="451" t="n">
        <f aca="false">AVERAGE(G208:G227)</f>
        <v>0</v>
      </c>
      <c r="H228" s="451" t="n">
        <f aca="false">AVERAGE(H208:H227)</f>
        <v>0</v>
      </c>
      <c r="I228" s="451" t="n">
        <f aca="false">AVERAGE(I208:I227)</f>
        <v>0</v>
      </c>
      <c r="J228" s="451"/>
      <c r="K228" s="451" t="n">
        <f aca="false">SUM(K208:K227)/20</f>
        <v>0</v>
      </c>
      <c r="L228" s="452"/>
      <c r="M228" s="452"/>
      <c r="N228" s="451" t="n">
        <f aca="false">AVERAGE(N208:N227)</f>
        <v>0</v>
      </c>
      <c r="O228" s="451"/>
      <c r="P228" s="451"/>
      <c r="Q228" s="451"/>
      <c r="R228" s="451"/>
      <c r="S228" s="453" t="n">
        <f aca="false">SUM(N228:Q228)</f>
        <v>0</v>
      </c>
      <c r="T228" s="442"/>
      <c r="U228" s="437"/>
      <c r="V228" s="452"/>
      <c r="W228" s="450" t="n">
        <f aca="false">AVERAGE(W208:W227)</f>
        <v>0</v>
      </c>
      <c r="X228" s="451" t="n">
        <f aca="false">AVERAGE(X208:X227)</f>
        <v>0</v>
      </c>
      <c r="Y228" s="451" t="n">
        <f aca="false">AVERAGE(Y208:Y227)</f>
        <v>0</v>
      </c>
      <c r="Z228" s="451" t="n">
        <f aca="false">AVERAGE(Z208:Z227)</f>
        <v>0</v>
      </c>
      <c r="AA228" s="451"/>
      <c r="AB228" s="451" t="n">
        <f aca="false">SUM(AB208:AB227)/20</f>
        <v>0</v>
      </c>
      <c r="AC228" s="452"/>
      <c r="AD228" s="452"/>
      <c r="AE228" s="451" t="n">
        <f aca="false">AVERAGE(AE208:AE227)</f>
        <v>0</v>
      </c>
      <c r="AF228" s="451"/>
      <c r="AG228" s="451"/>
      <c r="AH228" s="451"/>
      <c r="AI228" s="451"/>
      <c r="AJ228" s="453" t="n">
        <f aca="false">SUM(AE228:AH228)</f>
        <v>0</v>
      </c>
      <c r="AK228" s="452"/>
      <c r="AL228" s="455" t="n">
        <f aca="false">AVERAGE(AL208:AL227)</f>
        <v>400</v>
      </c>
      <c r="AM228" s="496" t="n">
        <f aca="false">AVERAGE(AM208:AM227)</f>
        <v>211.5</v>
      </c>
      <c r="AN228" s="496" t="n">
        <f aca="false">AVERAGE(AN208:AN227)</f>
        <v>435</v>
      </c>
      <c r="AO228" s="496" t="n">
        <f aca="false">AVERAGE(AO208:AO227)</f>
        <v>207.5</v>
      </c>
      <c r="AP228" s="496" t="n">
        <f aca="false">AVERAGE(AP208:AP227)</f>
        <v>1290</v>
      </c>
      <c r="AQ228" s="496" t="n">
        <f aca="false">AVERAGE(AQ208:AQ227)</f>
        <v>295</v>
      </c>
      <c r="AR228" s="496" t="n">
        <f aca="false">AVERAGE(AR208:AR227)</f>
        <v>1380</v>
      </c>
      <c r="AS228" s="496" t="n">
        <f aca="false">AVERAGE(AS208:AS227)</f>
        <v>1080</v>
      </c>
      <c r="AT228" s="496" t="n">
        <f aca="false">AVERAGE(AT208:AT227)</f>
        <v>1590</v>
      </c>
      <c r="AU228" s="496" t="n">
        <f aca="false">AVERAGE(AU208:AU227)</f>
        <v>195</v>
      </c>
      <c r="AV228" s="496" t="n">
        <f aca="false">AVERAGE(AV208:AV227)</f>
        <v>350</v>
      </c>
      <c r="AW228" s="496" t="n">
        <f aca="false">AVERAGE(AW208:AW227)</f>
        <v>475</v>
      </c>
      <c r="AX228" s="496" t="n">
        <f aca="false">AVERAGE(AX208:AX227)</f>
        <v>600</v>
      </c>
      <c r="AY228" s="496" t="n">
        <f aca="false">AVERAGE(AY208:AY227)</f>
        <v>725</v>
      </c>
      <c r="AZ228" s="496" t="n">
        <f aca="false">AVERAGE(AZ208:AZ227)</f>
        <v>67.5</v>
      </c>
      <c r="BA228" s="496" t="n">
        <f aca="false">AVERAGE(BA208:BA227)</f>
        <v>1200</v>
      </c>
      <c r="BB228" s="496" t="n">
        <f aca="false">AVERAGE(BB208:BB227)</f>
        <v>0</v>
      </c>
      <c r="BC228" s="496" t="n">
        <f aca="false">AVERAGE(BC208:BC227)</f>
        <v>0</v>
      </c>
    </row>
    <row r="229" customFormat="false" ht="15" hidden="false" customHeight="false" outlineLevel="0" collapsed="false">
      <c r="A229" s="24"/>
      <c r="B229" s="2"/>
      <c r="C229" s="497" t="s">
        <v>189</v>
      </c>
      <c r="D229" s="437"/>
      <c r="E229" s="78"/>
      <c r="F229" s="498"/>
      <c r="G229" s="499"/>
      <c r="H229" s="499"/>
      <c r="I229" s="499"/>
      <c r="J229" s="417"/>
      <c r="K229" s="499"/>
      <c r="L229" s="417"/>
      <c r="M229" s="417"/>
      <c r="N229" s="499"/>
      <c r="O229" s="499"/>
      <c r="P229" s="499"/>
      <c r="Q229" s="499"/>
      <c r="R229" s="417"/>
      <c r="S229" s="500"/>
      <c r="T229" s="442"/>
      <c r="U229" s="437"/>
      <c r="V229" s="78"/>
      <c r="W229" s="498"/>
      <c r="X229" s="499"/>
      <c r="Y229" s="499"/>
      <c r="Z229" s="499"/>
      <c r="AA229" s="417"/>
      <c r="AB229" s="499"/>
      <c r="AC229" s="417"/>
      <c r="AD229" s="417"/>
      <c r="AE229" s="499"/>
      <c r="AF229" s="499"/>
      <c r="AG229" s="499"/>
      <c r="AH229" s="499"/>
      <c r="AI229" s="417"/>
      <c r="AJ229" s="500"/>
      <c r="AK229" s="417"/>
      <c r="AL229" s="498"/>
      <c r="AM229" s="499"/>
      <c r="AN229" s="499"/>
      <c r="AO229" s="499"/>
      <c r="AP229" s="499"/>
      <c r="AQ229" s="499"/>
      <c r="AR229" s="499"/>
      <c r="AS229" s="499"/>
      <c r="AT229" s="499"/>
      <c r="AU229" s="499"/>
      <c r="AV229" s="499"/>
      <c r="AW229" s="499"/>
      <c r="AX229" s="499"/>
      <c r="AY229" s="499"/>
      <c r="AZ229" s="499"/>
      <c r="BA229" s="499"/>
      <c r="BB229" s="499"/>
      <c r="BC229" s="499"/>
    </row>
    <row r="230" customFormat="false" ht="15" hidden="false" customHeight="false" outlineLevel="0" collapsed="false">
      <c r="A230" s="24"/>
      <c r="B230" s="2"/>
      <c r="C230" s="501" t="n">
        <v>0</v>
      </c>
      <c r="D230" s="437"/>
      <c r="E230" s="419"/>
      <c r="F230" s="498"/>
      <c r="G230" s="499"/>
      <c r="H230" s="499"/>
      <c r="I230" s="499"/>
      <c r="J230" s="417"/>
      <c r="K230" s="499"/>
      <c r="L230" s="417"/>
      <c r="M230" s="417"/>
      <c r="N230" s="499"/>
      <c r="O230" s="499"/>
      <c r="P230" s="499"/>
      <c r="Q230" s="499"/>
      <c r="R230" s="417"/>
      <c r="S230" s="500"/>
      <c r="T230" s="442"/>
      <c r="U230" s="437"/>
      <c r="V230" s="419"/>
      <c r="W230" s="498"/>
      <c r="X230" s="499"/>
      <c r="Y230" s="499"/>
      <c r="Z230" s="499"/>
      <c r="AA230" s="417"/>
      <c r="AB230" s="499"/>
      <c r="AC230" s="417"/>
      <c r="AD230" s="417"/>
      <c r="AE230" s="499"/>
      <c r="AF230" s="499"/>
      <c r="AG230" s="499"/>
      <c r="AH230" s="499"/>
      <c r="AI230" s="417"/>
      <c r="AJ230" s="500"/>
      <c r="AK230" s="417"/>
      <c r="AL230" s="498"/>
      <c r="AM230" s="499"/>
      <c r="AN230" s="499"/>
      <c r="AO230" s="499"/>
      <c r="AP230" s="499"/>
      <c r="AQ230" s="499"/>
      <c r="AR230" s="499"/>
      <c r="AS230" s="499"/>
      <c r="AT230" s="499"/>
      <c r="AU230" s="499"/>
      <c r="AV230" s="499"/>
      <c r="AW230" s="499"/>
      <c r="AX230" s="499"/>
      <c r="AY230" s="499"/>
      <c r="AZ230" s="499"/>
      <c r="BA230" s="499"/>
      <c r="BB230" s="499"/>
      <c r="BC230" s="499"/>
    </row>
    <row r="231" customFormat="false" ht="15" hidden="false" customHeight="false" outlineLevel="0" collapsed="false">
      <c r="A231" s="24"/>
      <c r="B231" s="2"/>
      <c r="C231" s="501" t="n">
        <v>1</v>
      </c>
      <c r="D231" s="437"/>
      <c r="E231" s="419"/>
      <c r="F231" s="502" t="n">
        <f aca="false">F208+F185+F116+F93</f>
        <v>0</v>
      </c>
      <c r="G231" s="503" t="n">
        <f aca="false">G208+G185+G116+G93</f>
        <v>0</v>
      </c>
      <c r="H231" s="503" t="n">
        <f aca="false">H208+H185+H116+H93</f>
        <v>0</v>
      </c>
      <c r="I231" s="503" t="n">
        <f aca="false">I208+I185+I116+I93</f>
        <v>0</v>
      </c>
      <c r="J231" s="439"/>
      <c r="K231" s="503" t="n">
        <f aca="false">SUM(F231:I231)</f>
        <v>0</v>
      </c>
      <c r="L231" s="439"/>
      <c r="M231" s="439"/>
      <c r="N231" s="504" t="n">
        <f aca="false">N208+N185+N116+N93</f>
        <v>0</v>
      </c>
      <c r="O231" s="504" t="n">
        <f aca="false">O208+O185+O116+O93</f>
        <v>0</v>
      </c>
      <c r="P231" s="504" t="n">
        <f aca="false">P208+P185+P116+P93</f>
        <v>0</v>
      </c>
      <c r="Q231" s="504" t="n">
        <f aca="false">Q208+Q185+Q116+Q93</f>
        <v>0</v>
      </c>
      <c r="R231" s="442"/>
      <c r="S231" s="505" t="n">
        <f aca="false">SUM(N231:Q231)</f>
        <v>0</v>
      </c>
      <c r="T231" s="442"/>
      <c r="U231" s="437"/>
      <c r="V231" s="419"/>
      <c r="W231" s="502" t="n">
        <f aca="false">W208+W185+W116+W93</f>
        <v>0</v>
      </c>
      <c r="X231" s="503" t="n">
        <f aca="false">X208+X185+X116+X93</f>
        <v>0</v>
      </c>
      <c r="Y231" s="503" t="n">
        <f aca="false">Y208+Y185+Y116+Y93</f>
        <v>0</v>
      </c>
      <c r="Z231" s="503" t="n">
        <f aca="false">Z208+Z185+Z116+Z93</f>
        <v>0</v>
      </c>
      <c r="AA231" s="439"/>
      <c r="AB231" s="503" t="n">
        <f aca="false">SUM(W231:Z231)</f>
        <v>0</v>
      </c>
      <c r="AC231" s="439"/>
      <c r="AD231" s="439"/>
      <c r="AE231" s="504" t="n">
        <f aca="false">AE208+AE185+AE116+AE93</f>
        <v>0</v>
      </c>
      <c r="AF231" s="504" t="n">
        <f aca="false">AF208+AF185+AF116+AF93</f>
        <v>0</v>
      </c>
      <c r="AG231" s="504" t="n">
        <f aca="false">AG208+AG185+AG116+AG93</f>
        <v>0</v>
      </c>
      <c r="AH231" s="504" t="n">
        <f aca="false">AH208+AH185+AH116+AH93</f>
        <v>0</v>
      </c>
      <c r="AI231" s="442"/>
      <c r="AJ231" s="505" t="n">
        <f aca="false">SUM(AE231:AH231)</f>
        <v>0</v>
      </c>
      <c r="AK231" s="442"/>
      <c r="AL231" s="506" t="n">
        <f aca="false">AL208+AL185+AL116+AL93</f>
        <v>4400</v>
      </c>
      <c r="AM231" s="507" t="n">
        <f aca="false">AM208+AM185+AM116+AM93</f>
        <v>3261.5</v>
      </c>
      <c r="AN231" s="507" t="n">
        <f aca="false">AN208+AN185+AN116+AN93</f>
        <v>9935</v>
      </c>
      <c r="AO231" s="507" t="n">
        <f aca="false">AO208+AO185+AO116+AO93</f>
        <v>3707.5</v>
      </c>
      <c r="AP231" s="507" t="n">
        <f aca="false">AP208+AP185+AP116+AP93</f>
        <v>10790</v>
      </c>
      <c r="AQ231" s="507" t="n">
        <f aca="false">AQ208+AQ185+AQ116+AQ93</f>
        <v>5295</v>
      </c>
      <c r="AR231" s="507" t="n">
        <f aca="false">AR208+AR185+AR116+AR93</f>
        <v>21380</v>
      </c>
      <c r="AS231" s="507" t="n">
        <f aca="false">AS208+AS185+AS116+AS93</f>
        <v>16080</v>
      </c>
      <c r="AT231" s="507" t="n">
        <f aca="false">AT208+AT185+AT116+AT93</f>
        <v>25090</v>
      </c>
      <c r="AU231" s="507" t="n">
        <f aca="false">AU208+AU185+AU116+AU93</f>
        <v>6695</v>
      </c>
      <c r="AV231" s="507" t="n">
        <f aca="false">AV208+AV185+AV116+AV93</f>
        <v>14350</v>
      </c>
      <c r="AW231" s="507" t="n">
        <f aca="false">AW208+AW185+AW116+AW93</f>
        <v>19475</v>
      </c>
      <c r="AX231" s="507" t="n">
        <f aca="false">AX208+AX185+AX116+AX93</f>
        <v>24600</v>
      </c>
      <c r="AY231" s="507" t="n">
        <f aca="false">AY208+AY185+AY116+AY93</f>
        <v>29725</v>
      </c>
      <c r="AZ231" s="507" t="n">
        <f aca="false">AZ208+AZ185+AZ116+AZ93</f>
        <v>4567.5</v>
      </c>
      <c r="BA231" s="507" t="n">
        <f aca="false">BA208+BA185+BA116+BA93</f>
        <v>31200</v>
      </c>
      <c r="BB231" s="507" t="e">
        <f aca="false">BB208+BB185+BB116+BB93</f>
        <v>#DIV/0!</v>
      </c>
      <c r="BC231" s="507" t="e">
        <f aca="false">BC208+BC185+BC116+BC93</f>
        <v>#DIV/0!</v>
      </c>
    </row>
    <row r="232" customFormat="false" ht="15" hidden="false" customHeight="false" outlineLevel="0" collapsed="false">
      <c r="A232" s="24"/>
      <c r="B232" s="2"/>
      <c r="C232" s="501" t="n">
        <v>2</v>
      </c>
      <c r="D232" s="437"/>
      <c r="E232" s="419"/>
      <c r="F232" s="502" t="n">
        <f aca="false">F209+F186+F117+F94</f>
        <v>0</v>
      </c>
      <c r="G232" s="503" t="n">
        <f aca="false">G209+G186+G117+G94</f>
        <v>0</v>
      </c>
      <c r="H232" s="503" t="n">
        <f aca="false">H209+H186+H117+H94</f>
        <v>0</v>
      </c>
      <c r="I232" s="503" t="n">
        <f aca="false">I209+I186+I117+I94</f>
        <v>0</v>
      </c>
      <c r="J232" s="439"/>
      <c r="K232" s="503" t="n">
        <f aca="false">SUM(F232:I232)</f>
        <v>0</v>
      </c>
      <c r="L232" s="439"/>
      <c r="M232" s="439"/>
      <c r="N232" s="504" t="n">
        <f aca="false">N209+N186+N117+N94</f>
        <v>0</v>
      </c>
      <c r="O232" s="504" t="n">
        <f aca="false">O209+O186+O117+O94</f>
        <v>0</v>
      </c>
      <c r="P232" s="504" t="n">
        <f aca="false">P209+P186+P117+P94</f>
        <v>0</v>
      </c>
      <c r="Q232" s="504" t="n">
        <f aca="false">Q209+Q186+Q117+Q94</f>
        <v>0</v>
      </c>
      <c r="R232" s="442"/>
      <c r="S232" s="505" t="n">
        <f aca="false">SUM(N232:Q232)</f>
        <v>0</v>
      </c>
      <c r="T232" s="442"/>
      <c r="U232" s="437"/>
      <c r="V232" s="419"/>
      <c r="W232" s="502" t="n">
        <f aca="false">W209+W186+W117+W94</f>
        <v>0</v>
      </c>
      <c r="X232" s="503" t="n">
        <f aca="false">X209+X186+X117+X94</f>
        <v>0</v>
      </c>
      <c r="Y232" s="503" t="n">
        <f aca="false">Y209+Y186+Y117+Y94</f>
        <v>0</v>
      </c>
      <c r="Z232" s="503" t="n">
        <f aca="false">Z209+Z186+Z117+Z94</f>
        <v>0</v>
      </c>
      <c r="AA232" s="439"/>
      <c r="AB232" s="503" t="n">
        <f aca="false">SUM(W232:Z232)</f>
        <v>0</v>
      </c>
      <c r="AC232" s="439"/>
      <c r="AD232" s="439"/>
      <c r="AE232" s="504" t="n">
        <f aca="false">AE209+AE186+AE117+AE94</f>
        <v>0</v>
      </c>
      <c r="AF232" s="504" t="n">
        <f aca="false">AF209+AF186+AF117+AF94</f>
        <v>0</v>
      </c>
      <c r="AG232" s="504" t="n">
        <f aca="false">AG209+AG186+AG117+AG94</f>
        <v>0</v>
      </c>
      <c r="AH232" s="504" t="n">
        <f aca="false">AH209+AH186+AH117+AH94</f>
        <v>0</v>
      </c>
      <c r="AI232" s="442"/>
      <c r="AJ232" s="505" t="n">
        <f aca="false">SUM(AE232:AH232)</f>
        <v>0</v>
      </c>
      <c r="AK232" s="442"/>
      <c r="AL232" s="506" t="n">
        <f aca="false">AL209+AL186+AL117+AL94</f>
        <v>400</v>
      </c>
      <c r="AM232" s="507" t="n">
        <f aca="false">AM209+AM186+AM117+AM94</f>
        <v>211.5</v>
      </c>
      <c r="AN232" s="507" t="n">
        <f aca="false">AN209+AN186+AN117+AN94</f>
        <v>435</v>
      </c>
      <c r="AO232" s="507" t="n">
        <f aca="false">AO209+AO186+AO117+AO94</f>
        <v>207.5</v>
      </c>
      <c r="AP232" s="507" t="n">
        <f aca="false">AP209+AP186+AP117+AP94</f>
        <v>1290</v>
      </c>
      <c r="AQ232" s="507" t="n">
        <f aca="false">AQ209+AQ186+AQ117+AQ94</f>
        <v>295</v>
      </c>
      <c r="AR232" s="507" t="n">
        <f aca="false">AR209+AR186+AR117+AR94</f>
        <v>1380</v>
      </c>
      <c r="AS232" s="507" t="n">
        <f aca="false">AS209+AS186+AS117+AS94</f>
        <v>1080</v>
      </c>
      <c r="AT232" s="507" t="n">
        <f aca="false">AT209+AT186+AT117+AT94</f>
        <v>1590</v>
      </c>
      <c r="AU232" s="507" t="n">
        <f aca="false">AU209+AU186+AU117+AU94</f>
        <v>195</v>
      </c>
      <c r="AV232" s="507" t="n">
        <f aca="false">AV209+AV186+AV117+AV94</f>
        <v>350</v>
      </c>
      <c r="AW232" s="507" t="n">
        <f aca="false">AW209+AW186+AW117+AW94</f>
        <v>475</v>
      </c>
      <c r="AX232" s="507" t="n">
        <f aca="false">AX209+AX186+AX117+AX94</f>
        <v>600</v>
      </c>
      <c r="AY232" s="507" t="n">
        <f aca="false">AY209+AY186+AY117+AY94</f>
        <v>725</v>
      </c>
      <c r="AZ232" s="507" t="n">
        <f aca="false">AZ209+AZ186+AZ117+AZ94</f>
        <v>67.5</v>
      </c>
      <c r="BA232" s="507" t="n">
        <f aca="false">BA209+BA186+BA117+BA94</f>
        <v>1200</v>
      </c>
      <c r="BB232" s="507" t="e">
        <f aca="false">BB209+BB186+BB117+BB94</f>
        <v>#DIV/0!</v>
      </c>
      <c r="BC232" s="507" t="e">
        <f aca="false">BC209+BC186+BC117+BC94</f>
        <v>#DIV/0!</v>
      </c>
    </row>
    <row r="233" customFormat="false" ht="15" hidden="false" customHeight="false" outlineLevel="0" collapsed="false">
      <c r="A233" s="24"/>
      <c r="B233" s="2"/>
      <c r="C233" s="501" t="n">
        <v>3</v>
      </c>
      <c r="D233" s="437"/>
      <c r="E233" s="419"/>
      <c r="F233" s="502" t="n">
        <f aca="false">F210+F187+F118+F95</f>
        <v>0</v>
      </c>
      <c r="G233" s="503" t="n">
        <f aca="false">G210+G187+G118+G95</f>
        <v>0</v>
      </c>
      <c r="H233" s="503" t="n">
        <f aca="false">H210+H187+H118+H95</f>
        <v>0</v>
      </c>
      <c r="I233" s="503" t="n">
        <f aca="false">I210+I187+I118+I95</f>
        <v>0</v>
      </c>
      <c r="J233" s="439"/>
      <c r="K233" s="503" t="n">
        <f aca="false">SUM(F233:I233)</f>
        <v>0</v>
      </c>
      <c r="L233" s="439"/>
      <c r="M233" s="439"/>
      <c r="N233" s="504" t="n">
        <f aca="false">N210+N187+N118+N95</f>
        <v>0</v>
      </c>
      <c r="O233" s="504" t="n">
        <f aca="false">O210+O187+O118+O95</f>
        <v>0</v>
      </c>
      <c r="P233" s="504" t="n">
        <f aca="false">P210+P187+P118+P95</f>
        <v>0</v>
      </c>
      <c r="Q233" s="504" t="n">
        <f aca="false">Q210+Q187+Q118+Q95</f>
        <v>0</v>
      </c>
      <c r="R233" s="442"/>
      <c r="S233" s="505" t="n">
        <f aca="false">SUM(N233:Q233)</f>
        <v>0</v>
      </c>
      <c r="T233" s="442"/>
      <c r="U233" s="437"/>
      <c r="V233" s="419"/>
      <c r="W233" s="502" t="n">
        <f aca="false">W210+W187+W118+W95</f>
        <v>0</v>
      </c>
      <c r="X233" s="503" t="n">
        <f aca="false">X210+X187+X118+X95</f>
        <v>0</v>
      </c>
      <c r="Y233" s="503" t="n">
        <f aca="false">Y210+Y187+Y118+Y95</f>
        <v>0</v>
      </c>
      <c r="Z233" s="503" t="n">
        <f aca="false">Z210+Z187+Z118+Z95</f>
        <v>0</v>
      </c>
      <c r="AA233" s="439"/>
      <c r="AB233" s="503" t="n">
        <f aca="false">SUM(W233:Z233)</f>
        <v>0</v>
      </c>
      <c r="AC233" s="439"/>
      <c r="AD233" s="439"/>
      <c r="AE233" s="504" t="n">
        <f aca="false">AE210+AE187+AE118+AE95</f>
        <v>0</v>
      </c>
      <c r="AF233" s="504" t="n">
        <f aca="false">AF210+AF187+AF118+AF95</f>
        <v>0</v>
      </c>
      <c r="AG233" s="504" t="n">
        <f aca="false">AG210+AG187+AG118+AG95</f>
        <v>0</v>
      </c>
      <c r="AH233" s="504" t="n">
        <f aca="false">AH210+AH187+AH118+AH95</f>
        <v>0</v>
      </c>
      <c r="AI233" s="442"/>
      <c r="AJ233" s="505" t="n">
        <f aca="false">SUM(AE233:AH233)</f>
        <v>0</v>
      </c>
      <c r="AK233" s="442"/>
      <c r="AL233" s="506" t="n">
        <f aca="false">AL210+AL187+AL118+AL95</f>
        <v>400</v>
      </c>
      <c r="AM233" s="507" t="n">
        <f aca="false">AM210+AM187+AM118+AM95</f>
        <v>211.5</v>
      </c>
      <c r="AN233" s="507" t="n">
        <f aca="false">AN210+AN187+AN118+AN95</f>
        <v>435</v>
      </c>
      <c r="AO233" s="507" t="n">
        <f aca="false">AO210+AO187+AO118+AO95</f>
        <v>207.5</v>
      </c>
      <c r="AP233" s="507" t="n">
        <f aca="false">AP210+AP187+AP118+AP95</f>
        <v>1290</v>
      </c>
      <c r="AQ233" s="507" t="n">
        <f aca="false">AQ210+AQ187+AQ118+AQ95</f>
        <v>295</v>
      </c>
      <c r="AR233" s="507" t="n">
        <f aca="false">AR210+AR187+AR118+AR95</f>
        <v>1380</v>
      </c>
      <c r="AS233" s="507" t="n">
        <f aca="false">AS210+AS187+AS118+AS95</f>
        <v>1080</v>
      </c>
      <c r="AT233" s="507" t="n">
        <f aca="false">AT210+AT187+AT118+AT95</f>
        <v>1590</v>
      </c>
      <c r="AU233" s="507" t="n">
        <f aca="false">AU210+AU187+AU118+AU95</f>
        <v>195</v>
      </c>
      <c r="AV233" s="507" t="n">
        <f aca="false">AV210+AV187+AV118+AV95</f>
        <v>350</v>
      </c>
      <c r="AW233" s="507" t="n">
        <f aca="false">AW210+AW187+AW118+AW95</f>
        <v>475</v>
      </c>
      <c r="AX233" s="507" t="n">
        <f aca="false">AX210+AX187+AX118+AX95</f>
        <v>600</v>
      </c>
      <c r="AY233" s="507" t="n">
        <f aca="false">AY210+AY187+AY118+AY95</f>
        <v>725</v>
      </c>
      <c r="AZ233" s="507" t="n">
        <f aca="false">AZ210+AZ187+AZ118+AZ95</f>
        <v>67.5</v>
      </c>
      <c r="BA233" s="507" t="n">
        <f aca="false">BA210+BA187+BA118+BA95</f>
        <v>1200</v>
      </c>
      <c r="BB233" s="507" t="e">
        <f aca="false">BB210+BB187+BB118+BB95</f>
        <v>#DIV/0!</v>
      </c>
      <c r="BC233" s="507" t="e">
        <f aca="false">BC210+BC187+BC118+BC95</f>
        <v>#DIV/0!</v>
      </c>
    </row>
    <row r="234" customFormat="false" ht="15" hidden="false" customHeight="false" outlineLevel="0" collapsed="false">
      <c r="A234" s="24"/>
      <c r="B234" s="2"/>
      <c r="C234" s="501" t="n">
        <v>4</v>
      </c>
      <c r="D234" s="437"/>
      <c r="E234" s="419"/>
      <c r="F234" s="502" t="n">
        <f aca="false">F211+F188+F119+F96</f>
        <v>0</v>
      </c>
      <c r="G234" s="503" t="n">
        <f aca="false">G211+G188+G119+G96</f>
        <v>0</v>
      </c>
      <c r="H234" s="503" t="n">
        <f aca="false">H211+H188+H119+H96</f>
        <v>0</v>
      </c>
      <c r="I234" s="503" t="n">
        <f aca="false">I211+I188+I119+I96</f>
        <v>0</v>
      </c>
      <c r="J234" s="439"/>
      <c r="K234" s="503" t="n">
        <f aca="false">SUM(F234:I234)</f>
        <v>0</v>
      </c>
      <c r="L234" s="439"/>
      <c r="M234" s="439"/>
      <c r="N234" s="504" t="n">
        <f aca="false">N211+N188+N119+N96</f>
        <v>0</v>
      </c>
      <c r="O234" s="504" t="n">
        <f aca="false">O211+O188+O119+O96</f>
        <v>0</v>
      </c>
      <c r="P234" s="504" t="n">
        <f aca="false">P211+P188+P119+P96</f>
        <v>0</v>
      </c>
      <c r="Q234" s="504" t="n">
        <f aca="false">Q211+Q188+Q119+Q96</f>
        <v>0</v>
      </c>
      <c r="R234" s="442"/>
      <c r="S234" s="505" t="n">
        <f aca="false">SUM(N234:Q234)</f>
        <v>0</v>
      </c>
      <c r="T234" s="442"/>
      <c r="U234" s="437"/>
      <c r="V234" s="419"/>
      <c r="W234" s="502" t="n">
        <f aca="false">W211+W188+W119+W96</f>
        <v>0</v>
      </c>
      <c r="X234" s="503" t="n">
        <f aca="false">X211+X188+X119+X96</f>
        <v>0</v>
      </c>
      <c r="Y234" s="503" t="n">
        <f aca="false">Y211+Y188+Y119+Y96</f>
        <v>0</v>
      </c>
      <c r="Z234" s="503" t="n">
        <f aca="false">Z211+Z188+Z119+Z96</f>
        <v>0</v>
      </c>
      <c r="AA234" s="439"/>
      <c r="AB234" s="503" t="n">
        <f aca="false">SUM(W234:Z234)</f>
        <v>0</v>
      </c>
      <c r="AC234" s="439"/>
      <c r="AD234" s="439"/>
      <c r="AE234" s="504" t="n">
        <f aca="false">AE211+AE188+AE119+AE96</f>
        <v>0</v>
      </c>
      <c r="AF234" s="504" t="n">
        <f aca="false">AF211+AF188+AF119+AF96</f>
        <v>0</v>
      </c>
      <c r="AG234" s="504" t="n">
        <f aca="false">AG211+AG188+AG119+AG96</f>
        <v>0</v>
      </c>
      <c r="AH234" s="504" t="n">
        <f aca="false">AH211+AH188+AH119+AH96</f>
        <v>0</v>
      </c>
      <c r="AI234" s="442"/>
      <c r="AJ234" s="505" t="n">
        <f aca="false">SUM(AE234:AH234)</f>
        <v>0</v>
      </c>
      <c r="AK234" s="442"/>
      <c r="AL234" s="506" t="n">
        <f aca="false">AL211+AL188+AL119+AL96</f>
        <v>400</v>
      </c>
      <c r="AM234" s="507" t="n">
        <f aca="false">AM211+AM188+AM119+AM96</f>
        <v>211.5</v>
      </c>
      <c r="AN234" s="507" t="n">
        <f aca="false">AN211+AN188+AN119+AN96</f>
        <v>435</v>
      </c>
      <c r="AO234" s="507" t="n">
        <f aca="false">AO211+AO188+AO119+AO96</f>
        <v>207.5</v>
      </c>
      <c r="AP234" s="507" t="n">
        <f aca="false">AP211+AP188+AP119+AP96</f>
        <v>1290</v>
      </c>
      <c r="AQ234" s="507" t="n">
        <f aca="false">AQ211+AQ188+AQ119+AQ96</f>
        <v>295</v>
      </c>
      <c r="AR234" s="507" t="n">
        <f aca="false">AR211+AR188+AR119+AR96</f>
        <v>1380</v>
      </c>
      <c r="AS234" s="507" t="n">
        <f aca="false">AS211+AS188+AS119+AS96</f>
        <v>1080</v>
      </c>
      <c r="AT234" s="507" t="n">
        <f aca="false">AT211+AT188+AT119+AT96</f>
        <v>1590</v>
      </c>
      <c r="AU234" s="507" t="n">
        <f aca="false">AU211+AU188+AU119+AU96</f>
        <v>195</v>
      </c>
      <c r="AV234" s="507" t="n">
        <f aca="false">AV211+AV188+AV119+AV96</f>
        <v>350</v>
      </c>
      <c r="AW234" s="507" t="n">
        <f aca="false">AW211+AW188+AW119+AW96</f>
        <v>475</v>
      </c>
      <c r="AX234" s="507" t="n">
        <f aca="false">AX211+AX188+AX119+AX96</f>
        <v>600</v>
      </c>
      <c r="AY234" s="507" t="n">
        <f aca="false">AY211+AY188+AY119+AY96</f>
        <v>725</v>
      </c>
      <c r="AZ234" s="507" t="n">
        <f aca="false">AZ211+AZ188+AZ119+AZ96</f>
        <v>67.5</v>
      </c>
      <c r="BA234" s="507" t="n">
        <f aca="false">BA211+BA188+BA119+BA96</f>
        <v>1200</v>
      </c>
      <c r="BB234" s="507" t="e">
        <f aca="false">BB211+BB188+BB119+BB96</f>
        <v>#DIV/0!</v>
      </c>
      <c r="BC234" s="507" t="e">
        <f aca="false">BC211+BC188+BC119+BC96</f>
        <v>#DIV/0!</v>
      </c>
    </row>
    <row r="235" customFormat="false" ht="15" hidden="false" customHeight="false" outlineLevel="0" collapsed="false">
      <c r="A235" s="24"/>
      <c r="B235" s="2"/>
      <c r="C235" s="501" t="n">
        <v>5</v>
      </c>
      <c r="D235" s="437"/>
      <c r="E235" s="419"/>
      <c r="F235" s="502" t="n">
        <f aca="false">F212+F189+F120+F97</f>
        <v>0</v>
      </c>
      <c r="G235" s="503" t="n">
        <f aca="false">G212+G189+G120+G97</f>
        <v>0</v>
      </c>
      <c r="H235" s="503" t="n">
        <f aca="false">H212+H189+H120+H97</f>
        <v>0</v>
      </c>
      <c r="I235" s="503" t="n">
        <f aca="false">I212+I189+I120+I97</f>
        <v>0</v>
      </c>
      <c r="J235" s="439"/>
      <c r="K235" s="503" t="n">
        <f aca="false">SUM(F235:I235)</f>
        <v>0</v>
      </c>
      <c r="L235" s="439"/>
      <c r="M235" s="439"/>
      <c r="N235" s="504" t="n">
        <f aca="false">N212+N189+N120+N97</f>
        <v>0</v>
      </c>
      <c r="O235" s="504" t="n">
        <f aca="false">O212+O189+O120+O97</f>
        <v>0</v>
      </c>
      <c r="P235" s="504" t="n">
        <f aca="false">P212+P189+P120+P97</f>
        <v>0</v>
      </c>
      <c r="Q235" s="504" t="n">
        <f aca="false">Q212+Q189+Q120+Q97</f>
        <v>0</v>
      </c>
      <c r="R235" s="442"/>
      <c r="S235" s="505" t="n">
        <f aca="false">SUM(N235:Q235)</f>
        <v>0</v>
      </c>
      <c r="T235" s="442"/>
      <c r="U235" s="437"/>
      <c r="V235" s="419"/>
      <c r="W235" s="502" t="n">
        <f aca="false">W212+W189+W120+W97</f>
        <v>0</v>
      </c>
      <c r="X235" s="503" t="n">
        <f aca="false">X212+X189+X120+X97</f>
        <v>0</v>
      </c>
      <c r="Y235" s="503" t="n">
        <f aca="false">Y212+Y189+Y120+Y97</f>
        <v>0</v>
      </c>
      <c r="Z235" s="503" t="n">
        <f aca="false">Z212+Z189+Z120+Z97</f>
        <v>0</v>
      </c>
      <c r="AA235" s="439"/>
      <c r="AB235" s="503" t="n">
        <f aca="false">SUM(W235:Z235)</f>
        <v>0</v>
      </c>
      <c r="AC235" s="439"/>
      <c r="AD235" s="439"/>
      <c r="AE235" s="504" t="n">
        <f aca="false">AE212+AE189+AE120+AE97</f>
        <v>0</v>
      </c>
      <c r="AF235" s="504" t="n">
        <f aca="false">AF212+AF189+AF120+AF97</f>
        <v>0</v>
      </c>
      <c r="AG235" s="504" t="n">
        <f aca="false">AG212+AG189+AG120+AG97</f>
        <v>0</v>
      </c>
      <c r="AH235" s="504" t="n">
        <f aca="false">AH212+AH189+AH120+AH97</f>
        <v>0</v>
      </c>
      <c r="AI235" s="442"/>
      <c r="AJ235" s="505" t="n">
        <f aca="false">SUM(AE235:AH235)</f>
        <v>0</v>
      </c>
      <c r="AK235" s="442"/>
      <c r="AL235" s="506" t="n">
        <f aca="false">AL212+AL189+AL120+AL97</f>
        <v>400</v>
      </c>
      <c r="AM235" s="507" t="n">
        <f aca="false">AM212+AM189+AM120+AM97</f>
        <v>211.5</v>
      </c>
      <c r="AN235" s="507" t="n">
        <f aca="false">AN212+AN189+AN120+AN97</f>
        <v>435</v>
      </c>
      <c r="AO235" s="507" t="n">
        <f aca="false">AO212+AO189+AO120+AO97</f>
        <v>207.5</v>
      </c>
      <c r="AP235" s="507" t="n">
        <f aca="false">AP212+AP189+AP120+AP97</f>
        <v>1290</v>
      </c>
      <c r="AQ235" s="507" t="n">
        <f aca="false">AQ212+AQ189+AQ120+AQ97</f>
        <v>295</v>
      </c>
      <c r="AR235" s="507" t="n">
        <f aca="false">AR212+AR189+AR120+AR97</f>
        <v>1380</v>
      </c>
      <c r="AS235" s="507" t="n">
        <f aca="false">AS212+AS189+AS120+AS97</f>
        <v>1080</v>
      </c>
      <c r="AT235" s="507" t="n">
        <f aca="false">AT212+AT189+AT120+AT97</f>
        <v>1590</v>
      </c>
      <c r="AU235" s="507" t="n">
        <f aca="false">AU212+AU189+AU120+AU97</f>
        <v>195</v>
      </c>
      <c r="AV235" s="507" t="n">
        <f aca="false">AV212+AV189+AV120+AV97</f>
        <v>350</v>
      </c>
      <c r="AW235" s="507" t="n">
        <f aca="false">AW212+AW189+AW120+AW97</f>
        <v>475</v>
      </c>
      <c r="AX235" s="507" t="n">
        <f aca="false">AX212+AX189+AX120+AX97</f>
        <v>600</v>
      </c>
      <c r="AY235" s="507" t="n">
        <f aca="false">AY212+AY189+AY120+AY97</f>
        <v>725</v>
      </c>
      <c r="AZ235" s="507" t="n">
        <f aca="false">AZ212+AZ189+AZ120+AZ97</f>
        <v>67.5</v>
      </c>
      <c r="BA235" s="507" t="n">
        <f aca="false">BA212+BA189+BA120+BA97</f>
        <v>1200</v>
      </c>
      <c r="BB235" s="507" t="e">
        <f aca="false">BB212+BB189+BB120+BB97</f>
        <v>#DIV/0!</v>
      </c>
      <c r="BC235" s="507" t="e">
        <f aca="false">BC212+BC189+BC120+BC97</f>
        <v>#DIV/0!</v>
      </c>
    </row>
    <row r="236" customFormat="false" ht="15" hidden="false" customHeight="false" outlineLevel="0" collapsed="false">
      <c r="A236" s="24"/>
      <c r="B236" s="2"/>
      <c r="C236" s="501" t="n">
        <v>6</v>
      </c>
      <c r="D236" s="437"/>
      <c r="E236" s="419"/>
      <c r="F236" s="502" t="n">
        <f aca="false">F213+F190+F121+F98</f>
        <v>0</v>
      </c>
      <c r="G236" s="503" t="n">
        <f aca="false">G213+G190+G121+G98</f>
        <v>0</v>
      </c>
      <c r="H236" s="503" t="n">
        <f aca="false">H213+H190+H121+H98</f>
        <v>0</v>
      </c>
      <c r="I236" s="503" t="n">
        <f aca="false">I213+I190+I121+I98</f>
        <v>0</v>
      </c>
      <c r="J236" s="439"/>
      <c r="K236" s="503" t="n">
        <f aca="false">SUM(F236:I236)</f>
        <v>0</v>
      </c>
      <c r="L236" s="439"/>
      <c r="M236" s="439"/>
      <c r="N236" s="504" t="n">
        <f aca="false">N213+N190+N121+N98</f>
        <v>0</v>
      </c>
      <c r="O236" s="504" t="n">
        <f aca="false">O213+O190+O121+O98</f>
        <v>0</v>
      </c>
      <c r="P236" s="504" t="n">
        <f aca="false">P213+P190+P121+P98</f>
        <v>0</v>
      </c>
      <c r="Q236" s="504" t="n">
        <f aca="false">Q213+Q190+Q121+Q98</f>
        <v>0</v>
      </c>
      <c r="R236" s="442"/>
      <c r="S236" s="505" t="n">
        <f aca="false">SUM(N236:Q236)</f>
        <v>0</v>
      </c>
      <c r="T236" s="442"/>
      <c r="U236" s="437"/>
      <c r="V236" s="419"/>
      <c r="W236" s="502" t="n">
        <f aca="false">W213+W190+W121+W98</f>
        <v>0</v>
      </c>
      <c r="X236" s="503" t="n">
        <f aca="false">X213+X190+X121+X98</f>
        <v>0</v>
      </c>
      <c r="Y236" s="503" t="n">
        <f aca="false">Y213+Y190+Y121+Y98</f>
        <v>0</v>
      </c>
      <c r="Z236" s="503" t="n">
        <f aca="false">Z213+Z190+Z121+Z98</f>
        <v>0</v>
      </c>
      <c r="AA236" s="439"/>
      <c r="AB236" s="503" t="n">
        <f aca="false">SUM(W236:Z236)</f>
        <v>0</v>
      </c>
      <c r="AC236" s="439"/>
      <c r="AD236" s="439"/>
      <c r="AE236" s="504" t="n">
        <f aca="false">AE213+AE190+AE121+AE98</f>
        <v>0</v>
      </c>
      <c r="AF236" s="504" t="n">
        <f aca="false">AF213+AF190+AF121+AF98</f>
        <v>0</v>
      </c>
      <c r="AG236" s="504" t="n">
        <f aca="false">AG213+AG190+AG121+AG98</f>
        <v>0</v>
      </c>
      <c r="AH236" s="504" t="n">
        <f aca="false">AH213+AH190+AH121+AH98</f>
        <v>0</v>
      </c>
      <c r="AI236" s="442"/>
      <c r="AJ236" s="505" t="n">
        <f aca="false">SUM(AE236:AH236)</f>
        <v>0</v>
      </c>
      <c r="AK236" s="442"/>
      <c r="AL236" s="506" t="n">
        <f aca="false">AL213+AL190+AL121+AL98</f>
        <v>400</v>
      </c>
      <c r="AM236" s="507" t="n">
        <f aca="false">AM213+AM190+AM121+AM98</f>
        <v>211.5</v>
      </c>
      <c r="AN236" s="507" t="n">
        <f aca="false">AN213+AN190+AN121+AN98</f>
        <v>435</v>
      </c>
      <c r="AO236" s="507" t="n">
        <f aca="false">AO213+AO190+AO121+AO98</f>
        <v>207.5</v>
      </c>
      <c r="AP236" s="507" t="n">
        <f aca="false">AP213+AP190+AP121+AP98</f>
        <v>1290</v>
      </c>
      <c r="AQ236" s="507" t="n">
        <f aca="false">AQ213+AQ190+AQ121+AQ98</f>
        <v>295</v>
      </c>
      <c r="AR236" s="507" t="n">
        <f aca="false">AR213+AR190+AR121+AR98</f>
        <v>1380</v>
      </c>
      <c r="AS236" s="507" t="n">
        <f aca="false">AS213+AS190+AS121+AS98</f>
        <v>1080</v>
      </c>
      <c r="AT236" s="507" t="n">
        <f aca="false">AT213+AT190+AT121+AT98</f>
        <v>1590</v>
      </c>
      <c r="AU236" s="507" t="n">
        <f aca="false">AU213+AU190+AU121+AU98</f>
        <v>195</v>
      </c>
      <c r="AV236" s="507" t="n">
        <f aca="false">AV213+AV190+AV121+AV98</f>
        <v>350</v>
      </c>
      <c r="AW236" s="507" t="n">
        <f aca="false">AW213+AW190+AW121+AW98</f>
        <v>475</v>
      </c>
      <c r="AX236" s="507" t="n">
        <f aca="false">AX213+AX190+AX121+AX98</f>
        <v>600</v>
      </c>
      <c r="AY236" s="507" t="n">
        <f aca="false">AY213+AY190+AY121+AY98</f>
        <v>725</v>
      </c>
      <c r="AZ236" s="507" t="n">
        <f aca="false">AZ213+AZ190+AZ121+AZ98</f>
        <v>67.5</v>
      </c>
      <c r="BA236" s="507" t="n">
        <f aca="false">BA213+BA190+BA121+BA98</f>
        <v>1200</v>
      </c>
      <c r="BB236" s="507" t="e">
        <f aca="false">BB213+BB190+BB121+BB98</f>
        <v>#DIV/0!</v>
      </c>
      <c r="BC236" s="507" t="e">
        <f aca="false">BC213+BC190+BC121+BC98</f>
        <v>#DIV/0!</v>
      </c>
    </row>
    <row r="237" customFormat="false" ht="15" hidden="false" customHeight="false" outlineLevel="0" collapsed="false">
      <c r="A237" s="24"/>
      <c r="B237" s="2"/>
      <c r="C237" s="501" t="n">
        <v>7</v>
      </c>
      <c r="D237" s="437"/>
      <c r="E237" s="419"/>
      <c r="F237" s="502" t="n">
        <f aca="false">F214+F191+F122+F99</f>
        <v>0</v>
      </c>
      <c r="G237" s="503" t="n">
        <f aca="false">G214+G191+G122+G99</f>
        <v>0</v>
      </c>
      <c r="H237" s="503" t="n">
        <f aca="false">H214+H191+H122+H99</f>
        <v>0</v>
      </c>
      <c r="I237" s="503" t="n">
        <f aca="false">I214+I191+I122+I99</f>
        <v>0</v>
      </c>
      <c r="J237" s="439"/>
      <c r="K237" s="503" t="n">
        <f aca="false">SUM(F237:I237)</f>
        <v>0</v>
      </c>
      <c r="L237" s="439"/>
      <c r="M237" s="439"/>
      <c r="N237" s="504" t="n">
        <f aca="false">N214+N191+N122+N99</f>
        <v>0</v>
      </c>
      <c r="O237" s="504" t="n">
        <f aca="false">O214+O191+O122+O99</f>
        <v>0</v>
      </c>
      <c r="P237" s="504" t="n">
        <f aca="false">P214+P191+P122+P99</f>
        <v>0</v>
      </c>
      <c r="Q237" s="504" t="n">
        <f aca="false">Q214+Q191+Q122+Q99</f>
        <v>0</v>
      </c>
      <c r="R237" s="442"/>
      <c r="S237" s="505" t="n">
        <f aca="false">SUM(N237:Q237)</f>
        <v>0</v>
      </c>
      <c r="T237" s="442"/>
      <c r="U237" s="437"/>
      <c r="V237" s="419"/>
      <c r="W237" s="502" t="n">
        <f aca="false">W214+W191+W122+W99</f>
        <v>0</v>
      </c>
      <c r="X237" s="503" t="n">
        <f aca="false">X214+X191+X122+X99</f>
        <v>0</v>
      </c>
      <c r="Y237" s="503" t="n">
        <f aca="false">Y214+Y191+Y122+Y99</f>
        <v>0</v>
      </c>
      <c r="Z237" s="503" t="n">
        <f aca="false">Z214+Z191+Z122+Z99</f>
        <v>0</v>
      </c>
      <c r="AA237" s="439"/>
      <c r="AB237" s="503" t="n">
        <f aca="false">SUM(W237:Z237)</f>
        <v>0</v>
      </c>
      <c r="AC237" s="439"/>
      <c r="AD237" s="439"/>
      <c r="AE237" s="504" t="n">
        <f aca="false">AE214+AE191+AE122+AE99</f>
        <v>0</v>
      </c>
      <c r="AF237" s="504" t="n">
        <f aca="false">AF214+AF191+AF122+AF99</f>
        <v>0</v>
      </c>
      <c r="AG237" s="504" t="n">
        <f aca="false">AG214+AG191+AG122+AG99</f>
        <v>0</v>
      </c>
      <c r="AH237" s="504" t="n">
        <f aca="false">AH214+AH191+AH122+AH99</f>
        <v>0</v>
      </c>
      <c r="AI237" s="442"/>
      <c r="AJ237" s="505" t="n">
        <f aca="false">SUM(AE237:AH237)</f>
        <v>0</v>
      </c>
      <c r="AK237" s="442"/>
      <c r="AL237" s="506" t="n">
        <f aca="false">AL214+AL191+AL122+AL99</f>
        <v>400</v>
      </c>
      <c r="AM237" s="507" t="n">
        <f aca="false">AM214+AM191+AM122+AM99</f>
        <v>211.5</v>
      </c>
      <c r="AN237" s="507" t="n">
        <f aca="false">AN214+AN191+AN122+AN99</f>
        <v>435</v>
      </c>
      <c r="AO237" s="507" t="n">
        <f aca="false">AO214+AO191+AO122+AO99</f>
        <v>207.5</v>
      </c>
      <c r="AP237" s="507" t="n">
        <f aca="false">AP214+AP191+AP122+AP99</f>
        <v>1290</v>
      </c>
      <c r="AQ237" s="507" t="n">
        <f aca="false">AQ214+AQ191+AQ122+AQ99</f>
        <v>295</v>
      </c>
      <c r="AR237" s="507" t="n">
        <f aca="false">AR214+AR191+AR122+AR99</f>
        <v>1380</v>
      </c>
      <c r="AS237" s="507" t="n">
        <f aca="false">AS214+AS191+AS122+AS99</f>
        <v>1080</v>
      </c>
      <c r="AT237" s="507" t="n">
        <f aca="false">AT214+AT191+AT122+AT99</f>
        <v>1590</v>
      </c>
      <c r="AU237" s="507" t="n">
        <f aca="false">AU214+AU191+AU122+AU99</f>
        <v>195</v>
      </c>
      <c r="AV237" s="507" t="n">
        <f aca="false">AV214+AV191+AV122+AV99</f>
        <v>350</v>
      </c>
      <c r="AW237" s="507" t="n">
        <f aca="false">AW214+AW191+AW122+AW99</f>
        <v>475</v>
      </c>
      <c r="AX237" s="507" t="n">
        <f aca="false">AX214+AX191+AX122+AX99</f>
        <v>600</v>
      </c>
      <c r="AY237" s="507" t="n">
        <f aca="false">AY214+AY191+AY122+AY99</f>
        <v>725</v>
      </c>
      <c r="AZ237" s="507" t="n">
        <f aca="false">AZ214+AZ191+AZ122+AZ99</f>
        <v>67.5</v>
      </c>
      <c r="BA237" s="507" t="n">
        <f aca="false">BA214+BA191+BA122+BA99</f>
        <v>1200</v>
      </c>
      <c r="BB237" s="507" t="e">
        <f aca="false">BB214+BB191+BB122+BB99</f>
        <v>#DIV/0!</v>
      </c>
      <c r="BC237" s="507" t="e">
        <f aca="false">BC214+BC191+BC122+BC99</f>
        <v>#DIV/0!</v>
      </c>
    </row>
    <row r="238" customFormat="false" ht="15" hidden="false" customHeight="false" outlineLevel="0" collapsed="false">
      <c r="A238" s="24"/>
      <c r="B238" s="2"/>
      <c r="C238" s="501" t="n">
        <v>8</v>
      </c>
      <c r="D238" s="437"/>
      <c r="E238" s="419"/>
      <c r="F238" s="502" t="n">
        <f aca="false">F215+F192+F123+F100</f>
        <v>0</v>
      </c>
      <c r="G238" s="503" t="n">
        <f aca="false">G215+G192+G123+G100</f>
        <v>0</v>
      </c>
      <c r="H238" s="503" t="n">
        <f aca="false">H215+H192+H123+H100</f>
        <v>0</v>
      </c>
      <c r="I238" s="503" t="n">
        <f aca="false">I215+I192+I123+I100</f>
        <v>0</v>
      </c>
      <c r="J238" s="439"/>
      <c r="K238" s="503" t="n">
        <f aca="false">SUM(F238:I238)</f>
        <v>0</v>
      </c>
      <c r="L238" s="439"/>
      <c r="M238" s="439"/>
      <c r="N238" s="504" t="n">
        <f aca="false">N215+N192+N123+N100</f>
        <v>0</v>
      </c>
      <c r="O238" s="504" t="n">
        <f aca="false">O215+O192+O123+O100</f>
        <v>0</v>
      </c>
      <c r="P238" s="504" t="n">
        <f aca="false">P215+P192+P123+P100</f>
        <v>0</v>
      </c>
      <c r="Q238" s="504" t="n">
        <f aca="false">Q215+Q192+Q123+Q100</f>
        <v>0</v>
      </c>
      <c r="R238" s="442"/>
      <c r="S238" s="505" t="n">
        <f aca="false">SUM(N238:Q238)</f>
        <v>0</v>
      </c>
      <c r="T238" s="442"/>
      <c r="U238" s="437"/>
      <c r="V238" s="419"/>
      <c r="W238" s="502" t="n">
        <f aca="false">W215+W192+W123+W100</f>
        <v>0</v>
      </c>
      <c r="X238" s="503" t="n">
        <f aca="false">X215+X192+X123+X100</f>
        <v>0</v>
      </c>
      <c r="Y238" s="503" t="n">
        <f aca="false">Y215+Y192+Y123+Y100</f>
        <v>0</v>
      </c>
      <c r="Z238" s="503" t="n">
        <f aca="false">Z215+Z192+Z123+Z100</f>
        <v>0</v>
      </c>
      <c r="AA238" s="439"/>
      <c r="AB238" s="503" t="n">
        <f aca="false">SUM(W238:Z238)</f>
        <v>0</v>
      </c>
      <c r="AC238" s="439"/>
      <c r="AD238" s="439"/>
      <c r="AE238" s="504" t="n">
        <f aca="false">AE215+AE192+AE123+AE100</f>
        <v>0</v>
      </c>
      <c r="AF238" s="504" t="n">
        <f aca="false">AF215+AF192+AF123+AF100</f>
        <v>0</v>
      </c>
      <c r="AG238" s="504" t="n">
        <f aca="false">AG215+AG192+AG123+AG100</f>
        <v>0</v>
      </c>
      <c r="AH238" s="504" t="n">
        <f aca="false">AH215+AH192+AH123+AH100</f>
        <v>0</v>
      </c>
      <c r="AI238" s="442"/>
      <c r="AJ238" s="505" t="n">
        <f aca="false">SUM(AE238:AH238)</f>
        <v>0</v>
      </c>
      <c r="AK238" s="442"/>
      <c r="AL238" s="506" t="n">
        <f aca="false">AL215+AL192+AL123+AL100</f>
        <v>400</v>
      </c>
      <c r="AM238" s="507" t="n">
        <f aca="false">AM215+AM192+AM123+AM100</f>
        <v>211.5</v>
      </c>
      <c r="AN238" s="507" t="n">
        <f aca="false">AN215+AN192+AN123+AN100</f>
        <v>435</v>
      </c>
      <c r="AO238" s="507" t="n">
        <f aca="false">AO215+AO192+AO123+AO100</f>
        <v>207.5</v>
      </c>
      <c r="AP238" s="507" t="n">
        <f aca="false">AP215+AP192+AP123+AP100</f>
        <v>1290</v>
      </c>
      <c r="AQ238" s="507" t="n">
        <f aca="false">AQ215+AQ192+AQ123+AQ100</f>
        <v>295</v>
      </c>
      <c r="AR238" s="507" t="n">
        <f aca="false">AR215+AR192+AR123+AR100</f>
        <v>1380</v>
      </c>
      <c r="AS238" s="507" t="n">
        <f aca="false">AS215+AS192+AS123+AS100</f>
        <v>1080</v>
      </c>
      <c r="AT238" s="507" t="n">
        <f aca="false">AT215+AT192+AT123+AT100</f>
        <v>1590</v>
      </c>
      <c r="AU238" s="507" t="n">
        <f aca="false">AU215+AU192+AU123+AU100</f>
        <v>195</v>
      </c>
      <c r="AV238" s="507" t="n">
        <f aca="false">AV215+AV192+AV123+AV100</f>
        <v>350</v>
      </c>
      <c r="AW238" s="507" t="n">
        <f aca="false">AW215+AW192+AW123+AW100</f>
        <v>475</v>
      </c>
      <c r="AX238" s="507" t="n">
        <f aca="false">AX215+AX192+AX123+AX100</f>
        <v>600</v>
      </c>
      <c r="AY238" s="507" t="n">
        <f aca="false">AY215+AY192+AY123+AY100</f>
        <v>725</v>
      </c>
      <c r="AZ238" s="507" t="n">
        <f aca="false">AZ215+AZ192+AZ123+AZ100</f>
        <v>67.5</v>
      </c>
      <c r="BA238" s="507" t="n">
        <f aca="false">BA215+BA192+BA123+BA100</f>
        <v>1200</v>
      </c>
      <c r="BB238" s="507" t="e">
        <f aca="false">BB215+BB192+BB123+BB100</f>
        <v>#DIV/0!</v>
      </c>
      <c r="BC238" s="507" t="e">
        <f aca="false">BC215+BC192+BC123+BC100</f>
        <v>#DIV/0!</v>
      </c>
    </row>
    <row r="239" customFormat="false" ht="15" hidden="false" customHeight="false" outlineLevel="0" collapsed="false">
      <c r="A239" s="24"/>
      <c r="B239" s="2"/>
      <c r="C239" s="501" t="n">
        <v>9</v>
      </c>
      <c r="D239" s="437"/>
      <c r="E239" s="419"/>
      <c r="F239" s="502" t="n">
        <f aca="false">F216+F193+F124+F101</f>
        <v>0</v>
      </c>
      <c r="G239" s="503" t="n">
        <f aca="false">G216+G193+G124+G101</f>
        <v>0</v>
      </c>
      <c r="H239" s="503" t="n">
        <f aca="false">H216+H193+H124+H101</f>
        <v>0</v>
      </c>
      <c r="I239" s="503" t="n">
        <f aca="false">I216+I193+I124+I101</f>
        <v>0</v>
      </c>
      <c r="J239" s="439"/>
      <c r="K239" s="503" t="n">
        <f aca="false">SUM(F239:I239)</f>
        <v>0</v>
      </c>
      <c r="L239" s="439"/>
      <c r="M239" s="439"/>
      <c r="N239" s="504" t="n">
        <f aca="false">N216+N193+N124+N101</f>
        <v>0</v>
      </c>
      <c r="O239" s="504" t="n">
        <f aca="false">O216+O193+O124+O101</f>
        <v>0</v>
      </c>
      <c r="P239" s="504" t="n">
        <f aca="false">P216+P193+P124+P101</f>
        <v>0</v>
      </c>
      <c r="Q239" s="504" t="n">
        <f aca="false">Q216+Q193+Q124+Q101</f>
        <v>0</v>
      </c>
      <c r="R239" s="442"/>
      <c r="S239" s="505" t="n">
        <f aca="false">SUM(N239:Q239)</f>
        <v>0</v>
      </c>
      <c r="T239" s="442"/>
      <c r="U239" s="437"/>
      <c r="V239" s="419"/>
      <c r="W239" s="502" t="n">
        <f aca="false">W216+W193+W124+W101</f>
        <v>0</v>
      </c>
      <c r="X239" s="503" t="n">
        <f aca="false">X216+X193+X124+X101</f>
        <v>0</v>
      </c>
      <c r="Y239" s="503" t="n">
        <f aca="false">Y216+Y193+Y124+Y101</f>
        <v>0</v>
      </c>
      <c r="Z239" s="503" t="n">
        <f aca="false">Z216+Z193+Z124+Z101</f>
        <v>0</v>
      </c>
      <c r="AA239" s="439"/>
      <c r="AB239" s="503" t="n">
        <f aca="false">SUM(W239:Z239)</f>
        <v>0</v>
      </c>
      <c r="AC239" s="439"/>
      <c r="AD239" s="439"/>
      <c r="AE239" s="504" t="n">
        <f aca="false">AE216+AE193+AE124+AE101</f>
        <v>0</v>
      </c>
      <c r="AF239" s="504" t="n">
        <f aca="false">AF216+AF193+AF124+AF101</f>
        <v>0</v>
      </c>
      <c r="AG239" s="504" t="n">
        <f aca="false">AG216+AG193+AG124+AG101</f>
        <v>0</v>
      </c>
      <c r="AH239" s="504" t="n">
        <f aca="false">AH216+AH193+AH124+AH101</f>
        <v>0</v>
      </c>
      <c r="AI239" s="442"/>
      <c r="AJ239" s="505" t="n">
        <f aca="false">SUM(AE239:AH239)</f>
        <v>0</v>
      </c>
      <c r="AK239" s="442"/>
      <c r="AL239" s="506" t="n">
        <f aca="false">AL216+AL193+AL124+AL101</f>
        <v>400</v>
      </c>
      <c r="AM239" s="507" t="n">
        <f aca="false">AM216+AM193+AM124+AM101</f>
        <v>211.5</v>
      </c>
      <c r="AN239" s="507" t="n">
        <f aca="false">AN216+AN193+AN124+AN101</f>
        <v>435</v>
      </c>
      <c r="AO239" s="507" t="n">
        <f aca="false">AO216+AO193+AO124+AO101</f>
        <v>207.5</v>
      </c>
      <c r="AP239" s="507" t="n">
        <f aca="false">AP216+AP193+AP124+AP101</f>
        <v>1290</v>
      </c>
      <c r="AQ239" s="507" t="n">
        <f aca="false">AQ216+AQ193+AQ124+AQ101</f>
        <v>295</v>
      </c>
      <c r="AR239" s="507" t="n">
        <f aca="false">AR216+AR193+AR124+AR101</f>
        <v>1380</v>
      </c>
      <c r="AS239" s="507" t="n">
        <f aca="false">AS216+AS193+AS124+AS101</f>
        <v>1080</v>
      </c>
      <c r="AT239" s="507" t="n">
        <f aca="false">AT216+AT193+AT124+AT101</f>
        <v>1590</v>
      </c>
      <c r="AU239" s="507" t="n">
        <f aca="false">AU216+AU193+AU124+AU101</f>
        <v>195</v>
      </c>
      <c r="AV239" s="507" t="n">
        <f aca="false">AV216+AV193+AV124+AV101</f>
        <v>350</v>
      </c>
      <c r="AW239" s="507" t="n">
        <f aca="false">AW216+AW193+AW124+AW101</f>
        <v>475</v>
      </c>
      <c r="AX239" s="507" t="n">
        <f aca="false">AX216+AX193+AX124+AX101</f>
        <v>600</v>
      </c>
      <c r="AY239" s="507" t="n">
        <f aca="false">AY216+AY193+AY124+AY101</f>
        <v>725</v>
      </c>
      <c r="AZ239" s="507" t="n">
        <f aca="false">AZ216+AZ193+AZ124+AZ101</f>
        <v>67.5</v>
      </c>
      <c r="BA239" s="507" t="n">
        <f aca="false">BA216+BA193+BA124+BA101</f>
        <v>1200</v>
      </c>
      <c r="BB239" s="507" t="e">
        <f aca="false">BB216+BB193+BB124+BB101</f>
        <v>#DIV/0!</v>
      </c>
      <c r="BC239" s="507" t="e">
        <f aca="false">BC216+BC193+BC124+BC101</f>
        <v>#DIV/0!</v>
      </c>
    </row>
    <row r="240" customFormat="false" ht="15" hidden="false" customHeight="false" outlineLevel="0" collapsed="false">
      <c r="A240" s="24"/>
      <c r="B240" s="2"/>
      <c r="C240" s="501" t="n">
        <v>10</v>
      </c>
      <c r="D240" s="437"/>
      <c r="E240" s="419"/>
      <c r="F240" s="502" t="n">
        <f aca="false">F217+F194+F125+F102</f>
        <v>0</v>
      </c>
      <c r="G240" s="503" t="n">
        <f aca="false">G217+G194+G125+G102</f>
        <v>0</v>
      </c>
      <c r="H240" s="503" t="n">
        <f aca="false">H217+H194+H125+H102</f>
        <v>0</v>
      </c>
      <c r="I240" s="503" t="n">
        <f aca="false">I217+I194+I125+I102</f>
        <v>0</v>
      </c>
      <c r="J240" s="439"/>
      <c r="K240" s="503" t="n">
        <f aca="false">SUM(F240:I240)</f>
        <v>0</v>
      </c>
      <c r="L240" s="439"/>
      <c r="M240" s="439"/>
      <c r="N240" s="504" t="n">
        <f aca="false">N217+N194+N125+N102</f>
        <v>0</v>
      </c>
      <c r="O240" s="504" t="n">
        <f aca="false">O217+O194+O125+O102</f>
        <v>0</v>
      </c>
      <c r="P240" s="504" t="n">
        <f aca="false">P217+P194+P125+P102</f>
        <v>0</v>
      </c>
      <c r="Q240" s="504" t="n">
        <f aca="false">Q217+Q194+Q125+Q102</f>
        <v>0</v>
      </c>
      <c r="R240" s="442"/>
      <c r="S240" s="505" t="n">
        <f aca="false">SUM(N240:Q240)</f>
        <v>0</v>
      </c>
      <c r="T240" s="442"/>
      <c r="U240" s="437"/>
      <c r="V240" s="419"/>
      <c r="W240" s="502" t="n">
        <f aca="false">W217+W194+W125+W102</f>
        <v>0</v>
      </c>
      <c r="X240" s="503" t="n">
        <f aca="false">X217+X194+X125+X102</f>
        <v>0</v>
      </c>
      <c r="Y240" s="503" t="n">
        <f aca="false">Y217+Y194+Y125+Y102</f>
        <v>0</v>
      </c>
      <c r="Z240" s="503" t="n">
        <f aca="false">Z217+Z194+Z125+Z102</f>
        <v>0</v>
      </c>
      <c r="AA240" s="439"/>
      <c r="AB240" s="503" t="n">
        <f aca="false">SUM(W240:Z240)</f>
        <v>0</v>
      </c>
      <c r="AC240" s="439"/>
      <c r="AD240" s="439"/>
      <c r="AE240" s="504" t="n">
        <f aca="false">AE217+AE194+AE125+AE102</f>
        <v>0</v>
      </c>
      <c r="AF240" s="504" t="n">
        <f aca="false">AF217+AF194+AF125+AF102</f>
        <v>0</v>
      </c>
      <c r="AG240" s="504" t="n">
        <f aca="false">AG217+AG194+AG125+AG102</f>
        <v>0</v>
      </c>
      <c r="AH240" s="504" t="n">
        <f aca="false">AH217+AH194+AH125+AH102</f>
        <v>0</v>
      </c>
      <c r="AI240" s="442"/>
      <c r="AJ240" s="505" t="n">
        <f aca="false">SUM(AE240:AH240)</f>
        <v>0</v>
      </c>
      <c r="AK240" s="442"/>
      <c r="AL240" s="506" t="n">
        <f aca="false">AL217+AL194+AL125+AL102</f>
        <v>400</v>
      </c>
      <c r="AM240" s="507" t="n">
        <f aca="false">AM217+AM194+AM125+AM102</f>
        <v>211.5</v>
      </c>
      <c r="AN240" s="507" t="n">
        <f aca="false">AN217+AN194+AN125+AN102</f>
        <v>435</v>
      </c>
      <c r="AO240" s="507" t="n">
        <f aca="false">AO217+AO194+AO125+AO102</f>
        <v>207.5</v>
      </c>
      <c r="AP240" s="507" t="n">
        <f aca="false">AP217+AP194+AP125+AP102</f>
        <v>1290</v>
      </c>
      <c r="AQ240" s="507" t="n">
        <f aca="false">AQ217+AQ194+AQ125+AQ102</f>
        <v>295</v>
      </c>
      <c r="AR240" s="507" t="n">
        <f aca="false">AR217+AR194+AR125+AR102</f>
        <v>1380</v>
      </c>
      <c r="AS240" s="507" t="n">
        <f aca="false">AS217+AS194+AS125+AS102</f>
        <v>1080</v>
      </c>
      <c r="AT240" s="507" t="n">
        <f aca="false">AT217+AT194+AT125+AT102</f>
        <v>1590</v>
      </c>
      <c r="AU240" s="507" t="n">
        <f aca="false">AU217+AU194+AU125+AU102</f>
        <v>195</v>
      </c>
      <c r="AV240" s="507" t="n">
        <f aca="false">AV217+AV194+AV125+AV102</f>
        <v>350</v>
      </c>
      <c r="AW240" s="507" t="n">
        <f aca="false">AW217+AW194+AW125+AW102</f>
        <v>475</v>
      </c>
      <c r="AX240" s="507" t="n">
        <f aca="false">AX217+AX194+AX125+AX102</f>
        <v>600</v>
      </c>
      <c r="AY240" s="507" t="n">
        <f aca="false">AY217+AY194+AY125+AY102</f>
        <v>725</v>
      </c>
      <c r="AZ240" s="507" t="n">
        <f aca="false">AZ217+AZ194+AZ125+AZ102</f>
        <v>67.5</v>
      </c>
      <c r="BA240" s="507" t="n">
        <f aca="false">BA217+BA194+BA125+BA102</f>
        <v>1200</v>
      </c>
      <c r="BB240" s="507" t="e">
        <f aca="false">BB217+BB194+BB125+BB102</f>
        <v>#DIV/0!</v>
      </c>
      <c r="BC240" s="507" t="e">
        <f aca="false">BC217+BC194+BC125+BC102</f>
        <v>#DIV/0!</v>
      </c>
    </row>
    <row r="241" customFormat="false" ht="15" hidden="false" customHeight="false" outlineLevel="0" collapsed="false">
      <c r="A241" s="24"/>
      <c r="B241" s="2"/>
      <c r="C241" s="501" t="n">
        <v>11</v>
      </c>
      <c r="D241" s="437"/>
      <c r="E241" s="419"/>
      <c r="F241" s="502" t="n">
        <f aca="false">F218+F195+F126+F103</f>
        <v>0</v>
      </c>
      <c r="G241" s="503" t="n">
        <f aca="false">G218+G195+G126+G103</f>
        <v>0</v>
      </c>
      <c r="H241" s="503" t="n">
        <f aca="false">H218+H195+H126+H103</f>
        <v>0</v>
      </c>
      <c r="I241" s="503" t="n">
        <f aca="false">I218+I195+I126+I103</f>
        <v>0</v>
      </c>
      <c r="J241" s="439"/>
      <c r="K241" s="503" t="n">
        <f aca="false">SUM(F241:I241)</f>
        <v>0</v>
      </c>
      <c r="L241" s="439"/>
      <c r="M241" s="439"/>
      <c r="N241" s="504" t="n">
        <f aca="false">N218+N195+N126+N103</f>
        <v>0</v>
      </c>
      <c r="O241" s="504" t="n">
        <f aca="false">O218+O195+O126+O103</f>
        <v>0</v>
      </c>
      <c r="P241" s="504" t="n">
        <f aca="false">P218+P195+P126+P103</f>
        <v>0</v>
      </c>
      <c r="Q241" s="504" t="n">
        <f aca="false">Q218+Q195+Q126+Q103</f>
        <v>0</v>
      </c>
      <c r="R241" s="442"/>
      <c r="S241" s="505" t="n">
        <f aca="false">SUM(N241:Q241)</f>
        <v>0</v>
      </c>
      <c r="T241" s="442"/>
      <c r="U241" s="437"/>
      <c r="V241" s="419"/>
      <c r="W241" s="502" t="n">
        <f aca="false">W218+W195+W126+W103</f>
        <v>0</v>
      </c>
      <c r="X241" s="503" t="n">
        <f aca="false">X218+X195+X126+X103</f>
        <v>0</v>
      </c>
      <c r="Y241" s="503" t="n">
        <f aca="false">Y218+Y195+Y126+Y103</f>
        <v>0</v>
      </c>
      <c r="Z241" s="503" t="n">
        <f aca="false">Z218+Z195+Z126+Z103</f>
        <v>0</v>
      </c>
      <c r="AA241" s="439"/>
      <c r="AB241" s="503" t="n">
        <f aca="false">SUM(W241:Z241)</f>
        <v>0</v>
      </c>
      <c r="AC241" s="439"/>
      <c r="AD241" s="439"/>
      <c r="AE241" s="504" t="n">
        <f aca="false">AE218+AE195+AE126+AE103</f>
        <v>0</v>
      </c>
      <c r="AF241" s="504" t="n">
        <f aca="false">AF218+AF195+AF126+AF103</f>
        <v>0</v>
      </c>
      <c r="AG241" s="504" t="n">
        <f aca="false">AG218+AG195+AG126+AG103</f>
        <v>0</v>
      </c>
      <c r="AH241" s="504" t="n">
        <f aca="false">AH218+AH195+AH126+AH103</f>
        <v>0</v>
      </c>
      <c r="AI241" s="442"/>
      <c r="AJ241" s="505" t="n">
        <f aca="false">SUM(AE241:AH241)</f>
        <v>0</v>
      </c>
      <c r="AK241" s="442"/>
      <c r="AL241" s="506" t="n">
        <f aca="false">AL218+AL195+AL126+AL103</f>
        <v>400</v>
      </c>
      <c r="AM241" s="507" t="n">
        <f aca="false">AM218+AM195+AM126+AM103</f>
        <v>211.5</v>
      </c>
      <c r="AN241" s="507" t="n">
        <f aca="false">AN218+AN195+AN126+AN103</f>
        <v>435</v>
      </c>
      <c r="AO241" s="507" t="n">
        <f aca="false">AO218+AO195+AO126+AO103</f>
        <v>207.5</v>
      </c>
      <c r="AP241" s="507" t="n">
        <f aca="false">AP218+AP195+AP126+AP103</f>
        <v>1290</v>
      </c>
      <c r="AQ241" s="507" t="n">
        <f aca="false">AQ218+AQ195+AQ126+AQ103</f>
        <v>295</v>
      </c>
      <c r="AR241" s="507" t="n">
        <f aca="false">AR218+AR195+AR126+AR103</f>
        <v>1380</v>
      </c>
      <c r="AS241" s="507" t="n">
        <f aca="false">AS218+AS195+AS126+AS103</f>
        <v>1080</v>
      </c>
      <c r="AT241" s="507" t="n">
        <f aca="false">AT218+AT195+AT126+AT103</f>
        <v>1590</v>
      </c>
      <c r="AU241" s="507" t="n">
        <f aca="false">AU218+AU195+AU126+AU103</f>
        <v>195</v>
      </c>
      <c r="AV241" s="507" t="n">
        <f aca="false">AV218+AV195+AV126+AV103</f>
        <v>350</v>
      </c>
      <c r="AW241" s="507" t="n">
        <f aca="false">AW218+AW195+AW126+AW103</f>
        <v>475</v>
      </c>
      <c r="AX241" s="507" t="n">
        <f aca="false">AX218+AX195+AX126+AX103</f>
        <v>600</v>
      </c>
      <c r="AY241" s="507" t="n">
        <f aca="false">AY218+AY195+AY126+AY103</f>
        <v>725</v>
      </c>
      <c r="AZ241" s="507" t="n">
        <f aca="false">AZ218+AZ195+AZ126+AZ103</f>
        <v>67.5</v>
      </c>
      <c r="BA241" s="507" t="n">
        <f aca="false">BA218+BA195+BA126+BA103</f>
        <v>1200</v>
      </c>
      <c r="BB241" s="507" t="e">
        <f aca="false">BB218+BB195+BB126+BB103</f>
        <v>#DIV/0!</v>
      </c>
      <c r="BC241" s="507" t="e">
        <f aca="false">BC218+BC195+BC126+BC103</f>
        <v>#DIV/0!</v>
      </c>
    </row>
    <row r="242" customFormat="false" ht="15" hidden="false" customHeight="false" outlineLevel="0" collapsed="false">
      <c r="A242" s="24"/>
      <c r="B242" s="2"/>
      <c r="C242" s="501" t="n">
        <v>12</v>
      </c>
      <c r="D242" s="437"/>
      <c r="E242" s="419"/>
      <c r="F242" s="502" t="n">
        <f aca="false">F219+F196+F127+F104</f>
        <v>0</v>
      </c>
      <c r="G242" s="503" t="n">
        <f aca="false">G219+G196+G127+G104</f>
        <v>0</v>
      </c>
      <c r="H242" s="503" t="n">
        <f aca="false">H219+H196+H127+H104</f>
        <v>0</v>
      </c>
      <c r="I242" s="503" t="n">
        <f aca="false">I219+I196+I127+I104</f>
        <v>0</v>
      </c>
      <c r="J242" s="439"/>
      <c r="K242" s="503" t="n">
        <f aca="false">SUM(F242:I242)</f>
        <v>0</v>
      </c>
      <c r="L242" s="439"/>
      <c r="M242" s="439"/>
      <c r="N242" s="504" t="n">
        <f aca="false">N219+N196+N127+N104</f>
        <v>0</v>
      </c>
      <c r="O242" s="504" t="n">
        <f aca="false">O219+O196+O127+O104</f>
        <v>0</v>
      </c>
      <c r="P242" s="504" t="n">
        <f aca="false">P219+P196+P127+P104</f>
        <v>0</v>
      </c>
      <c r="Q242" s="504" t="n">
        <f aca="false">Q219+Q196+Q127+Q104</f>
        <v>0</v>
      </c>
      <c r="R242" s="442"/>
      <c r="S242" s="505" t="n">
        <f aca="false">SUM(N242:Q242)</f>
        <v>0</v>
      </c>
      <c r="T242" s="442"/>
      <c r="U242" s="437"/>
      <c r="V242" s="419"/>
      <c r="W242" s="502" t="n">
        <f aca="false">W219+W196+W127+W104</f>
        <v>0</v>
      </c>
      <c r="X242" s="503" t="n">
        <f aca="false">X219+X196+X127+X104</f>
        <v>0</v>
      </c>
      <c r="Y242" s="503" t="n">
        <f aca="false">Y219+Y196+Y127+Y104</f>
        <v>0</v>
      </c>
      <c r="Z242" s="503" t="n">
        <f aca="false">Z219+Z196+Z127+Z104</f>
        <v>0</v>
      </c>
      <c r="AA242" s="439"/>
      <c r="AB242" s="503" t="n">
        <f aca="false">SUM(W242:Z242)</f>
        <v>0</v>
      </c>
      <c r="AC242" s="439"/>
      <c r="AD242" s="439"/>
      <c r="AE242" s="504" t="n">
        <f aca="false">AE219+AE196+AE127+AE104</f>
        <v>0</v>
      </c>
      <c r="AF242" s="504" t="n">
        <f aca="false">AF219+AF196+AF127+AF104</f>
        <v>0</v>
      </c>
      <c r="AG242" s="504" t="n">
        <f aca="false">AG219+AG196+AG127+AG104</f>
        <v>0</v>
      </c>
      <c r="AH242" s="504" t="n">
        <f aca="false">AH219+AH196+AH127+AH104</f>
        <v>0</v>
      </c>
      <c r="AI242" s="442"/>
      <c r="AJ242" s="505" t="n">
        <f aca="false">SUM(AE242:AH242)</f>
        <v>0</v>
      </c>
      <c r="AK242" s="442"/>
      <c r="AL242" s="506" t="n">
        <f aca="false">AL219+AL196+AL127+AL104</f>
        <v>400</v>
      </c>
      <c r="AM242" s="507" t="n">
        <f aca="false">AM219+AM196+AM127+AM104</f>
        <v>211.5</v>
      </c>
      <c r="AN242" s="507" t="n">
        <f aca="false">AN219+AN196+AN127+AN104</f>
        <v>435</v>
      </c>
      <c r="AO242" s="507" t="n">
        <f aca="false">AO219+AO196+AO127+AO104</f>
        <v>207.5</v>
      </c>
      <c r="AP242" s="507" t="n">
        <f aca="false">AP219+AP196+AP127+AP104</f>
        <v>1290</v>
      </c>
      <c r="AQ242" s="507" t="n">
        <f aca="false">AQ219+AQ196+AQ127+AQ104</f>
        <v>295</v>
      </c>
      <c r="AR242" s="507" t="n">
        <f aca="false">AR219+AR196+AR127+AR104</f>
        <v>1380</v>
      </c>
      <c r="AS242" s="507" t="n">
        <f aca="false">AS219+AS196+AS127+AS104</f>
        <v>1080</v>
      </c>
      <c r="AT242" s="507" t="n">
        <f aca="false">AT219+AT196+AT127+AT104</f>
        <v>1590</v>
      </c>
      <c r="AU242" s="507" t="n">
        <f aca="false">AU219+AU196+AU127+AU104</f>
        <v>195</v>
      </c>
      <c r="AV242" s="507" t="n">
        <f aca="false">AV219+AV196+AV127+AV104</f>
        <v>350</v>
      </c>
      <c r="AW242" s="507" t="n">
        <f aca="false">AW219+AW196+AW127+AW104</f>
        <v>475</v>
      </c>
      <c r="AX242" s="507" t="n">
        <f aca="false">AX219+AX196+AX127+AX104</f>
        <v>600</v>
      </c>
      <c r="AY242" s="507" t="n">
        <f aca="false">AY219+AY196+AY127+AY104</f>
        <v>725</v>
      </c>
      <c r="AZ242" s="507" t="n">
        <f aca="false">AZ219+AZ196+AZ127+AZ104</f>
        <v>67.5</v>
      </c>
      <c r="BA242" s="507" t="n">
        <f aca="false">BA219+BA196+BA127+BA104</f>
        <v>1200</v>
      </c>
      <c r="BB242" s="507" t="e">
        <f aca="false">BB219+BB196+BB127+BB104</f>
        <v>#DIV/0!</v>
      </c>
      <c r="BC242" s="507" t="e">
        <f aca="false">BC219+BC196+BC127+BC104</f>
        <v>#DIV/0!</v>
      </c>
    </row>
    <row r="243" customFormat="false" ht="15" hidden="false" customHeight="false" outlineLevel="0" collapsed="false">
      <c r="A243" s="24"/>
      <c r="B243" s="2"/>
      <c r="C243" s="501" t="n">
        <v>13</v>
      </c>
      <c r="D243" s="437"/>
      <c r="E243" s="419"/>
      <c r="F243" s="502" t="n">
        <f aca="false">F220+F197+F128+F105</f>
        <v>0</v>
      </c>
      <c r="G243" s="503" t="n">
        <f aca="false">G220+G197+G128+G105</f>
        <v>0</v>
      </c>
      <c r="H243" s="503" t="n">
        <f aca="false">H220+H197+H128+H105</f>
        <v>0</v>
      </c>
      <c r="I243" s="503" t="n">
        <f aca="false">I220+I197+I128+I105</f>
        <v>0</v>
      </c>
      <c r="J243" s="439"/>
      <c r="K243" s="503" t="n">
        <f aca="false">SUM(F243:I243)</f>
        <v>0</v>
      </c>
      <c r="L243" s="439"/>
      <c r="M243" s="439"/>
      <c r="N243" s="504" t="n">
        <f aca="false">N220+N197+N128+N105</f>
        <v>0</v>
      </c>
      <c r="O243" s="504" t="n">
        <f aca="false">O220+O197+O128+O105</f>
        <v>0</v>
      </c>
      <c r="P243" s="504" t="n">
        <f aca="false">P220+P197+P128+P105</f>
        <v>0</v>
      </c>
      <c r="Q243" s="504" t="n">
        <f aca="false">Q220+Q197+Q128+Q105</f>
        <v>0</v>
      </c>
      <c r="R243" s="442"/>
      <c r="S243" s="505" t="n">
        <f aca="false">SUM(N243:Q243)</f>
        <v>0</v>
      </c>
      <c r="T243" s="442"/>
      <c r="U243" s="437"/>
      <c r="V243" s="419"/>
      <c r="W243" s="502" t="n">
        <f aca="false">W220+W197+W128+W105</f>
        <v>0</v>
      </c>
      <c r="X243" s="503" t="n">
        <f aca="false">X220+X197+X128+X105</f>
        <v>0</v>
      </c>
      <c r="Y243" s="503" t="n">
        <f aca="false">Y220+Y197+Y128+Y105</f>
        <v>0</v>
      </c>
      <c r="Z243" s="503" t="n">
        <f aca="false">Z220+Z197+Z128+Z105</f>
        <v>0</v>
      </c>
      <c r="AA243" s="439"/>
      <c r="AB243" s="503" t="n">
        <f aca="false">SUM(W243:Z243)</f>
        <v>0</v>
      </c>
      <c r="AC243" s="439"/>
      <c r="AD243" s="439"/>
      <c r="AE243" s="504" t="n">
        <f aca="false">AE220+AE197+AE128+AE105</f>
        <v>0</v>
      </c>
      <c r="AF243" s="504" t="n">
        <f aca="false">AF220+AF197+AF128+AF105</f>
        <v>0</v>
      </c>
      <c r="AG243" s="504" t="n">
        <f aca="false">AG220+AG197+AG128+AG105</f>
        <v>0</v>
      </c>
      <c r="AH243" s="504" t="n">
        <f aca="false">AH220+AH197+AH128+AH105</f>
        <v>0</v>
      </c>
      <c r="AI243" s="442"/>
      <c r="AJ243" s="505" t="n">
        <f aca="false">SUM(AE243:AH243)</f>
        <v>0</v>
      </c>
      <c r="AK243" s="442"/>
      <c r="AL243" s="506" t="n">
        <f aca="false">AL220+AL197+AL128+AL105</f>
        <v>400</v>
      </c>
      <c r="AM243" s="507" t="n">
        <f aca="false">AM220+AM197+AM128+AM105</f>
        <v>211.5</v>
      </c>
      <c r="AN243" s="507" t="n">
        <f aca="false">AN220+AN197+AN128+AN105</f>
        <v>435</v>
      </c>
      <c r="AO243" s="507" t="n">
        <f aca="false">AO220+AO197+AO128+AO105</f>
        <v>207.5</v>
      </c>
      <c r="AP243" s="507" t="n">
        <f aca="false">AP220+AP197+AP128+AP105</f>
        <v>1290</v>
      </c>
      <c r="AQ243" s="507" t="n">
        <f aca="false">AQ220+AQ197+AQ128+AQ105</f>
        <v>295</v>
      </c>
      <c r="AR243" s="507" t="n">
        <f aca="false">AR220+AR197+AR128+AR105</f>
        <v>1380</v>
      </c>
      <c r="AS243" s="507" t="n">
        <f aca="false">AS220+AS197+AS128+AS105</f>
        <v>1080</v>
      </c>
      <c r="AT243" s="507" t="n">
        <f aca="false">AT220+AT197+AT128+AT105</f>
        <v>1590</v>
      </c>
      <c r="AU243" s="507" t="n">
        <f aca="false">AU220+AU197+AU128+AU105</f>
        <v>195</v>
      </c>
      <c r="AV243" s="507" t="n">
        <f aca="false">AV220+AV197+AV128+AV105</f>
        <v>350</v>
      </c>
      <c r="AW243" s="507" t="n">
        <f aca="false">AW220+AW197+AW128+AW105</f>
        <v>475</v>
      </c>
      <c r="AX243" s="507" t="n">
        <f aca="false">AX220+AX197+AX128+AX105</f>
        <v>600</v>
      </c>
      <c r="AY243" s="507" t="n">
        <f aca="false">AY220+AY197+AY128+AY105</f>
        <v>725</v>
      </c>
      <c r="AZ243" s="507" t="n">
        <f aca="false">AZ220+AZ197+AZ128+AZ105</f>
        <v>67.5</v>
      </c>
      <c r="BA243" s="507" t="n">
        <f aca="false">BA220+BA197+BA128+BA105</f>
        <v>1200</v>
      </c>
      <c r="BB243" s="507" t="e">
        <f aca="false">BB220+BB197+BB128+BB105</f>
        <v>#DIV/0!</v>
      </c>
      <c r="BC243" s="507" t="e">
        <f aca="false">BC220+BC197+BC128+BC105</f>
        <v>#DIV/0!</v>
      </c>
    </row>
    <row r="244" customFormat="false" ht="15" hidden="false" customHeight="false" outlineLevel="0" collapsed="false">
      <c r="A244" s="24"/>
      <c r="B244" s="2"/>
      <c r="C244" s="501" t="n">
        <v>14</v>
      </c>
      <c r="D244" s="437"/>
      <c r="E244" s="419"/>
      <c r="F244" s="502" t="n">
        <f aca="false">F221+F198+F129+F106</f>
        <v>0</v>
      </c>
      <c r="G244" s="503" t="n">
        <f aca="false">G221+G198+G129+G106</f>
        <v>0</v>
      </c>
      <c r="H244" s="503" t="n">
        <f aca="false">H221+H198+H129+H106</f>
        <v>0</v>
      </c>
      <c r="I244" s="503" t="n">
        <f aca="false">I221+I198+I129+I106</f>
        <v>0</v>
      </c>
      <c r="J244" s="439"/>
      <c r="K244" s="503" t="n">
        <f aca="false">SUM(F244:I244)</f>
        <v>0</v>
      </c>
      <c r="L244" s="439"/>
      <c r="M244" s="439"/>
      <c r="N244" s="504" t="n">
        <f aca="false">N221+N198+N129+N106</f>
        <v>0</v>
      </c>
      <c r="O244" s="504" t="n">
        <f aca="false">O221+O198+O129+O106</f>
        <v>0</v>
      </c>
      <c r="P244" s="504" t="n">
        <f aca="false">P221+P198+P129+P106</f>
        <v>0</v>
      </c>
      <c r="Q244" s="504" t="n">
        <f aca="false">Q221+Q198+Q129+Q106</f>
        <v>0</v>
      </c>
      <c r="R244" s="442"/>
      <c r="S244" s="505" t="n">
        <f aca="false">SUM(N244:Q244)</f>
        <v>0</v>
      </c>
      <c r="T244" s="442"/>
      <c r="U244" s="437"/>
      <c r="V244" s="419"/>
      <c r="W244" s="502" t="n">
        <f aca="false">W221+W198+W129+W106</f>
        <v>0</v>
      </c>
      <c r="X244" s="503" t="n">
        <f aca="false">X221+X198+X129+X106</f>
        <v>0</v>
      </c>
      <c r="Y244" s="503" t="n">
        <f aca="false">Y221+Y198+Y129+Y106</f>
        <v>0</v>
      </c>
      <c r="Z244" s="503" t="n">
        <f aca="false">Z221+Z198+Z129+Z106</f>
        <v>0</v>
      </c>
      <c r="AA244" s="439"/>
      <c r="AB244" s="503" t="n">
        <f aca="false">SUM(W244:Z244)</f>
        <v>0</v>
      </c>
      <c r="AC244" s="439"/>
      <c r="AD244" s="439"/>
      <c r="AE244" s="504" t="n">
        <f aca="false">AE221+AE198+AE129+AE106</f>
        <v>0</v>
      </c>
      <c r="AF244" s="504" t="n">
        <f aca="false">AF221+AF198+AF129+AF106</f>
        <v>0</v>
      </c>
      <c r="AG244" s="504" t="n">
        <f aca="false">AG221+AG198+AG129+AG106</f>
        <v>0</v>
      </c>
      <c r="AH244" s="504" t="n">
        <f aca="false">AH221+AH198+AH129+AH106</f>
        <v>0</v>
      </c>
      <c r="AI244" s="442"/>
      <c r="AJ244" s="505" t="n">
        <f aca="false">SUM(AE244:AH244)</f>
        <v>0</v>
      </c>
      <c r="AK244" s="442"/>
      <c r="AL244" s="506" t="n">
        <f aca="false">AL221+AL198+AL129+AL106</f>
        <v>400</v>
      </c>
      <c r="AM244" s="507" t="n">
        <f aca="false">AM221+AM198+AM129+AM106</f>
        <v>211.5</v>
      </c>
      <c r="AN244" s="507" t="n">
        <f aca="false">AN221+AN198+AN129+AN106</f>
        <v>435</v>
      </c>
      <c r="AO244" s="507" t="n">
        <f aca="false">AO221+AO198+AO129+AO106</f>
        <v>207.5</v>
      </c>
      <c r="AP244" s="507" t="n">
        <f aca="false">AP221+AP198+AP129+AP106</f>
        <v>1290</v>
      </c>
      <c r="AQ244" s="507" t="n">
        <f aca="false">AQ221+AQ198+AQ129+AQ106</f>
        <v>295</v>
      </c>
      <c r="AR244" s="507" t="n">
        <f aca="false">AR221+AR198+AR129+AR106</f>
        <v>1380</v>
      </c>
      <c r="AS244" s="507" t="n">
        <f aca="false">AS221+AS198+AS129+AS106</f>
        <v>1080</v>
      </c>
      <c r="AT244" s="507" t="n">
        <f aca="false">AT221+AT198+AT129+AT106</f>
        <v>1590</v>
      </c>
      <c r="AU244" s="507" t="n">
        <f aca="false">AU221+AU198+AU129+AU106</f>
        <v>195</v>
      </c>
      <c r="AV244" s="507" t="n">
        <f aca="false">AV221+AV198+AV129+AV106</f>
        <v>350</v>
      </c>
      <c r="AW244" s="507" t="n">
        <f aca="false">AW221+AW198+AW129+AW106</f>
        <v>475</v>
      </c>
      <c r="AX244" s="507" t="n">
        <f aca="false">AX221+AX198+AX129+AX106</f>
        <v>600</v>
      </c>
      <c r="AY244" s="507" t="n">
        <f aca="false">AY221+AY198+AY129+AY106</f>
        <v>725</v>
      </c>
      <c r="AZ244" s="507" t="n">
        <f aca="false">AZ221+AZ198+AZ129+AZ106</f>
        <v>67.5</v>
      </c>
      <c r="BA244" s="507" t="n">
        <f aca="false">BA221+BA198+BA129+BA106</f>
        <v>1200</v>
      </c>
      <c r="BB244" s="507" t="e">
        <f aca="false">BB221+BB198+BB129+BB106</f>
        <v>#DIV/0!</v>
      </c>
      <c r="BC244" s="507" t="e">
        <f aca="false">BC221+BC198+BC129+BC106</f>
        <v>#DIV/0!</v>
      </c>
    </row>
    <row r="245" customFormat="false" ht="15" hidden="false" customHeight="false" outlineLevel="0" collapsed="false">
      <c r="A245" s="24"/>
      <c r="B245" s="2"/>
      <c r="C245" s="501" t="n">
        <v>15</v>
      </c>
      <c r="D245" s="437"/>
      <c r="E245" s="419"/>
      <c r="F245" s="502" t="n">
        <f aca="false">F222+F199+F130+F107</f>
        <v>0</v>
      </c>
      <c r="G245" s="503" t="n">
        <f aca="false">G222+G199+G130+G107</f>
        <v>0</v>
      </c>
      <c r="H245" s="503" t="n">
        <f aca="false">H222+H199+H130+H107</f>
        <v>0</v>
      </c>
      <c r="I245" s="503" t="n">
        <f aca="false">I222+I199+I130+I107</f>
        <v>0</v>
      </c>
      <c r="J245" s="439"/>
      <c r="K245" s="503" t="n">
        <f aca="false">SUM(F245:I245)</f>
        <v>0</v>
      </c>
      <c r="L245" s="439"/>
      <c r="M245" s="439"/>
      <c r="N245" s="504" t="n">
        <f aca="false">N222+N199+N130+N107</f>
        <v>0</v>
      </c>
      <c r="O245" s="504" t="n">
        <f aca="false">O222+O199+O130+O107</f>
        <v>0</v>
      </c>
      <c r="P245" s="504" t="n">
        <f aca="false">P222+P199+P130+P107</f>
        <v>0</v>
      </c>
      <c r="Q245" s="504" t="n">
        <f aca="false">Q222+Q199+Q130+Q107</f>
        <v>0</v>
      </c>
      <c r="R245" s="442"/>
      <c r="S245" s="505" t="n">
        <f aca="false">SUM(N245:Q245)</f>
        <v>0</v>
      </c>
      <c r="T245" s="442"/>
      <c r="U245" s="437"/>
      <c r="V245" s="419"/>
      <c r="W245" s="502" t="n">
        <f aca="false">W222+W199+W130+W107</f>
        <v>0</v>
      </c>
      <c r="X245" s="503" t="n">
        <f aca="false">X222+X199+X130+X107</f>
        <v>0</v>
      </c>
      <c r="Y245" s="503" t="n">
        <f aca="false">Y222+Y199+Y130+Y107</f>
        <v>0</v>
      </c>
      <c r="Z245" s="503" t="n">
        <f aca="false">Z222+Z199+Z130+Z107</f>
        <v>0</v>
      </c>
      <c r="AA245" s="439"/>
      <c r="AB245" s="503" t="n">
        <f aca="false">SUM(W245:Z245)</f>
        <v>0</v>
      </c>
      <c r="AC245" s="439"/>
      <c r="AD245" s="439"/>
      <c r="AE245" s="504" t="n">
        <f aca="false">AE222+AE199+AE130+AE107</f>
        <v>0</v>
      </c>
      <c r="AF245" s="504" t="n">
        <f aca="false">AF222+AF199+AF130+AF107</f>
        <v>0</v>
      </c>
      <c r="AG245" s="504" t="n">
        <f aca="false">AG222+AG199+AG130+AG107</f>
        <v>0</v>
      </c>
      <c r="AH245" s="504" t="n">
        <f aca="false">AH222+AH199+AH130+AH107</f>
        <v>0</v>
      </c>
      <c r="AI245" s="442"/>
      <c r="AJ245" s="505" t="n">
        <f aca="false">SUM(AE245:AH245)</f>
        <v>0</v>
      </c>
      <c r="AK245" s="442"/>
      <c r="AL245" s="506" t="n">
        <f aca="false">AL222+AL199+AL130+AL107</f>
        <v>400</v>
      </c>
      <c r="AM245" s="507" t="n">
        <f aca="false">AM222+AM199+AM130+AM107</f>
        <v>211.5</v>
      </c>
      <c r="AN245" s="507" t="n">
        <f aca="false">AN222+AN199+AN130+AN107</f>
        <v>435</v>
      </c>
      <c r="AO245" s="507" t="n">
        <f aca="false">AO222+AO199+AO130+AO107</f>
        <v>207.5</v>
      </c>
      <c r="AP245" s="507" t="n">
        <f aca="false">AP222+AP199+AP130+AP107</f>
        <v>1290</v>
      </c>
      <c r="AQ245" s="507" t="n">
        <f aca="false">AQ222+AQ199+AQ130+AQ107</f>
        <v>295</v>
      </c>
      <c r="AR245" s="507" t="n">
        <f aca="false">AR222+AR199+AR130+AR107</f>
        <v>1380</v>
      </c>
      <c r="AS245" s="507" t="n">
        <f aca="false">AS222+AS199+AS130+AS107</f>
        <v>1080</v>
      </c>
      <c r="AT245" s="507" t="n">
        <f aca="false">AT222+AT199+AT130+AT107</f>
        <v>1590</v>
      </c>
      <c r="AU245" s="507" t="n">
        <f aca="false">AU222+AU199+AU130+AU107</f>
        <v>195</v>
      </c>
      <c r="AV245" s="507" t="n">
        <f aca="false">AV222+AV199+AV130+AV107</f>
        <v>350</v>
      </c>
      <c r="AW245" s="507" t="n">
        <f aca="false">AW222+AW199+AW130+AW107</f>
        <v>475</v>
      </c>
      <c r="AX245" s="507" t="n">
        <f aca="false">AX222+AX199+AX130+AX107</f>
        <v>600</v>
      </c>
      <c r="AY245" s="507" t="n">
        <f aca="false">AY222+AY199+AY130+AY107</f>
        <v>725</v>
      </c>
      <c r="AZ245" s="507" t="n">
        <f aca="false">AZ222+AZ199+AZ130+AZ107</f>
        <v>67.5</v>
      </c>
      <c r="BA245" s="507" t="n">
        <f aca="false">BA222+BA199+BA130+BA107</f>
        <v>1200</v>
      </c>
      <c r="BB245" s="507" t="e">
        <f aca="false">BB222+BB199+BB130+BB107</f>
        <v>#DIV/0!</v>
      </c>
      <c r="BC245" s="507" t="e">
        <f aca="false">BC222+BC199+BC130+BC107</f>
        <v>#DIV/0!</v>
      </c>
    </row>
    <row r="246" customFormat="false" ht="15" hidden="false" customHeight="false" outlineLevel="0" collapsed="false">
      <c r="A246" s="24"/>
      <c r="B246" s="2"/>
      <c r="C246" s="501" t="n">
        <v>16</v>
      </c>
      <c r="D246" s="437"/>
      <c r="E246" s="419"/>
      <c r="F246" s="502" t="n">
        <f aca="false">F223+F200+F131+F108</f>
        <v>0</v>
      </c>
      <c r="G246" s="503" t="n">
        <f aca="false">G223+G200+G131+G108</f>
        <v>0</v>
      </c>
      <c r="H246" s="503" t="n">
        <f aca="false">H223+H200+H131+H108</f>
        <v>0</v>
      </c>
      <c r="I246" s="503" t="n">
        <f aca="false">I223+I200+I131+I108</f>
        <v>0</v>
      </c>
      <c r="J246" s="439"/>
      <c r="K246" s="503" t="n">
        <f aca="false">SUM(F246:I246)</f>
        <v>0</v>
      </c>
      <c r="L246" s="439"/>
      <c r="M246" s="439"/>
      <c r="N246" s="504" t="n">
        <f aca="false">N223+N200+N131+N108</f>
        <v>0</v>
      </c>
      <c r="O246" s="504" t="n">
        <f aca="false">O223+O200+O131+O108</f>
        <v>0</v>
      </c>
      <c r="P246" s="504" t="n">
        <f aca="false">P223+P200+P131+P108</f>
        <v>0</v>
      </c>
      <c r="Q246" s="504" t="n">
        <f aca="false">Q223+Q200+Q131+Q108</f>
        <v>0</v>
      </c>
      <c r="R246" s="442"/>
      <c r="S246" s="505" t="n">
        <f aca="false">SUM(N246:Q246)</f>
        <v>0</v>
      </c>
      <c r="T246" s="442"/>
      <c r="U246" s="437"/>
      <c r="V246" s="419"/>
      <c r="W246" s="502" t="n">
        <f aca="false">W223+W200+W131+W108</f>
        <v>0</v>
      </c>
      <c r="X246" s="503" t="n">
        <f aca="false">X223+X200+X131+X108</f>
        <v>0</v>
      </c>
      <c r="Y246" s="503" t="n">
        <f aca="false">Y223+Y200+Y131+Y108</f>
        <v>0</v>
      </c>
      <c r="Z246" s="503" t="n">
        <f aca="false">Z223+Z200+Z131+Z108</f>
        <v>0</v>
      </c>
      <c r="AA246" s="439"/>
      <c r="AB246" s="503" t="n">
        <f aca="false">SUM(W246:Z246)</f>
        <v>0</v>
      </c>
      <c r="AC246" s="439"/>
      <c r="AD246" s="439"/>
      <c r="AE246" s="504" t="n">
        <f aca="false">AE223+AE200+AE131+AE108</f>
        <v>0</v>
      </c>
      <c r="AF246" s="504" t="n">
        <f aca="false">AF223+AF200+AF131+AF108</f>
        <v>0</v>
      </c>
      <c r="AG246" s="504" t="n">
        <f aca="false">AG223+AG200+AG131+AG108</f>
        <v>0</v>
      </c>
      <c r="AH246" s="504" t="n">
        <f aca="false">AH223+AH200+AH131+AH108</f>
        <v>0</v>
      </c>
      <c r="AI246" s="442"/>
      <c r="AJ246" s="505" t="n">
        <f aca="false">SUM(AE246:AH246)</f>
        <v>0</v>
      </c>
      <c r="AK246" s="442"/>
      <c r="AL246" s="506" t="n">
        <f aca="false">AL223+AL200+AL131+AL108</f>
        <v>400</v>
      </c>
      <c r="AM246" s="507" t="n">
        <f aca="false">AM223+AM200+AM131+AM108</f>
        <v>211.5</v>
      </c>
      <c r="AN246" s="507" t="n">
        <f aca="false">AN223+AN200+AN131+AN108</f>
        <v>435</v>
      </c>
      <c r="AO246" s="507" t="n">
        <f aca="false">AO223+AO200+AO131+AO108</f>
        <v>207.5</v>
      </c>
      <c r="AP246" s="507" t="n">
        <f aca="false">AP223+AP200+AP131+AP108</f>
        <v>1290</v>
      </c>
      <c r="AQ246" s="507" t="n">
        <f aca="false">AQ223+AQ200+AQ131+AQ108</f>
        <v>295</v>
      </c>
      <c r="AR246" s="507" t="n">
        <f aca="false">AR223+AR200+AR131+AR108</f>
        <v>1380</v>
      </c>
      <c r="AS246" s="507" t="n">
        <f aca="false">AS223+AS200+AS131+AS108</f>
        <v>1080</v>
      </c>
      <c r="AT246" s="507" t="n">
        <f aca="false">AT223+AT200+AT131+AT108</f>
        <v>1590</v>
      </c>
      <c r="AU246" s="507" t="n">
        <f aca="false">AU223+AU200+AU131+AU108</f>
        <v>195</v>
      </c>
      <c r="AV246" s="507" t="n">
        <f aca="false">AV223+AV200+AV131+AV108</f>
        <v>350</v>
      </c>
      <c r="AW246" s="507" t="n">
        <f aca="false">AW223+AW200+AW131+AW108</f>
        <v>475</v>
      </c>
      <c r="AX246" s="507" t="n">
        <f aca="false">AX223+AX200+AX131+AX108</f>
        <v>600</v>
      </c>
      <c r="AY246" s="507" t="n">
        <f aca="false">AY223+AY200+AY131+AY108</f>
        <v>725</v>
      </c>
      <c r="AZ246" s="507" t="n">
        <f aca="false">AZ223+AZ200+AZ131+AZ108</f>
        <v>67.5</v>
      </c>
      <c r="BA246" s="507" t="n">
        <f aca="false">BA223+BA200+BA131+BA108</f>
        <v>1200</v>
      </c>
      <c r="BB246" s="507" t="e">
        <f aca="false">BB223+BB200+BB131+BB108</f>
        <v>#DIV/0!</v>
      </c>
      <c r="BC246" s="507" t="e">
        <f aca="false">BC223+BC200+BC131+BC108</f>
        <v>#DIV/0!</v>
      </c>
    </row>
    <row r="247" customFormat="false" ht="15" hidden="false" customHeight="false" outlineLevel="0" collapsed="false">
      <c r="A247" s="24"/>
      <c r="B247" s="2"/>
      <c r="C247" s="501" t="n">
        <v>17</v>
      </c>
      <c r="D247" s="437"/>
      <c r="E247" s="419"/>
      <c r="F247" s="502" t="n">
        <f aca="false">F224+F201+F132+F109</f>
        <v>0</v>
      </c>
      <c r="G247" s="503" t="n">
        <f aca="false">G224+G201+G132+G109</f>
        <v>0</v>
      </c>
      <c r="H247" s="503" t="n">
        <f aca="false">H224+H201+H132+H109</f>
        <v>0</v>
      </c>
      <c r="I247" s="503" t="n">
        <f aca="false">I224+I201+I132+I109</f>
        <v>0</v>
      </c>
      <c r="J247" s="439"/>
      <c r="K247" s="503" t="n">
        <f aca="false">SUM(F247:I247)</f>
        <v>0</v>
      </c>
      <c r="L247" s="439"/>
      <c r="M247" s="439"/>
      <c r="N247" s="504" t="n">
        <f aca="false">N224+N201+N132+N109</f>
        <v>0</v>
      </c>
      <c r="O247" s="504" t="n">
        <f aca="false">O224+O201+O132+O109</f>
        <v>0</v>
      </c>
      <c r="P247" s="504" t="n">
        <f aca="false">P224+P201+P132+P109</f>
        <v>0</v>
      </c>
      <c r="Q247" s="504" t="n">
        <f aca="false">Q224+Q201+Q132+Q109</f>
        <v>0</v>
      </c>
      <c r="R247" s="442"/>
      <c r="S247" s="505" t="n">
        <f aca="false">SUM(N247:Q247)</f>
        <v>0</v>
      </c>
      <c r="T247" s="442"/>
      <c r="U247" s="437"/>
      <c r="V247" s="419"/>
      <c r="W247" s="502" t="n">
        <f aca="false">W224+W201+W132+W109</f>
        <v>0</v>
      </c>
      <c r="X247" s="503" t="n">
        <f aca="false">X224+X201+X132+X109</f>
        <v>0</v>
      </c>
      <c r="Y247" s="503" t="n">
        <f aca="false">Y224+Y201+Y132+Y109</f>
        <v>0</v>
      </c>
      <c r="Z247" s="503" t="n">
        <f aca="false">Z224+Z201+Z132+Z109</f>
        <v>0</v>
      </c>
      <c r="AA247" s="439"/>
      <c r="AB247" s="503" t="n">
        <f aca="false">SUM(W247:Z247)</f>
        <v>0</v>
      </c>
      <c r="AC247" s="439"/>
      <c r="AD247" s="439"/>
      <c r="AE247" s="504" t="n">
        <f aca="false">AE224+AE201+AE132+AE109</f>
        <v>0</v>
      </c>
      <c r="AF247" s="504" t="n">
        <f aca="false">AF224+AF201+AF132+AF109</f>
        <v>0</v>
      </c>
      <c r="AG247" s="504" t="n">
        <f aca="false">AG224+AG201+AG132+AG109</f>
        <v>0</v>
      </c>
      <c r="AH247" s="504" t="n">
        <f aca="false">AH224+AH201+AH132+AH109</f>
        <v>0</v>
      </c>
      <c r="AI247" s="442"/>
      <c r="AJ247" s="505" t="n">
        <f aca="false">SUM(AE247:AH247)</f>
        <v>0</v>
      </c>
      <c r="AK247" s="442"/>
      <c r="AL247" s="506" t="n">
        <f aca="false">AL224+AL201+AL132+AL109</f>
        <v>400</v>
      </c>
      <c r="AM247" s="507" t="n">
        <f aca="false">AM224+AM201+AM132+AM109</f>
        <v>211.5</v>
      </c>
      <c r="AN247" s="507" t="n">
        <f aca="false">AN224+AN201+AN132+AN109</f>
        <v>435</v>
      </c>
      <c r="AO247" s="507" t="n">
        <f aca="false">AO224+AO201+AO132+AO109</f>
        <v>207.5</v>
      </c>
      <c r="AP247" s="507" t="n">
        <f aca="false">AP224+AP201+AP132+AP109</f>
        <v>1290</v>
      </c>
      <c r="AQ247" s="507" t="n">
        <f aca="false">AQ224+AQ201+AQ132+AQ109</f>
        <v>295</v>
      </c>
      <c r="AR247" s="507" t="n">
        <f aca="false">AR224+AR201+AR132+AR109</f>
        <v>1380</v>
      </c>
      <c r="AS247" s="507" t="n">
        <f aca="false">AS224+AS201+AS132+AS109</f>
        <v>1080</v>
      </c>
      <c r="AT247" s="507" t="n">
        <f aca="false">AT224+AT201+AT132+AT109</f>
        <v>1590</v>
      </c>
      <c r="AU247" s="507" t="n">
        <f aca="false">AU224+AU201+AU132+AU109</f>
        <v>195</v>
      </c>
      <c r="AV247" s="507" t="n">
        <f aca="false">AV224+AV201+AV132+AV109</f>
        <v>350</v>
      </c>
      <c r="AW247" s="507" t="n">
        <f aca="false">AW224+AW201+AW132+AW109</f>
        <v>475</v>
      </c>
      <c r="AX247" s="507" t="n">
        <f aca="false">AX224+AX201+AX132+AX109</f>
        <v>600</v>
      </c>
      <c r="AY247" s="507" t="n">
        <f aca="false">AY224+AY201+AY132+AY109</f>
        <v>725</v>
      </c>
      <c r="AZ247" s="507" t="n">
        <f aca="false">AZ224+AZ201+AZ132+AZ109</f>
        <v>67.5</v>
      </c>
      <c r="BA247" s="507" t="n">
        <f aca="false">BA224+BA201+BA132+BA109</f>
        <v>1200</v>
      </c>
      <c r="BB247" s="507" t="e">
        <f aca="false">BB224+BB201+BB132+BB109</f>
        <v>#DIV/0!</v>
      </c>
      <c r="BC247" s="507" t="e">
        <f aca="false">BC224+BC201+BC132+BC109</f>
        <v>#DIV/0!</v>
      </c>
    </row>
    <row r="248" customFormat="false" ht="15" hidden="false" customHeight="false" outlineLevel="0" collapsed="false">
      <c r="A248" s="24"/>
      <c r="B248" s="2"/>
      <c r="C248" s="501" t="n">
        <v>18</v>
      </c>
      <c r="D248" s="437"/>
      <c r="E248" s="419"/>
      <c r="F248" s="502" t="n">
        <f aca="false">F225+F202+F133+F110</f>
        <v>0</v>
      </c>
      <c r="G248" s="503" t="n">
        <f aca="false">G225+G202+G133+G110</f>
        <v>0</v>
      </c>
      <c r="H248" s="503" t="n">
        <f aca="false">H225+H202+H133+H110</f>
        <v>0</v>
      </c>
      <c r="I248" s="503" t="n">
        <f aca="false">I225+I202+I133+I110</f>
        <v>0</v>
      </c>
      <c r="J248" s="439"/>
      <c r="K248" s="503" t="n">
        <f aca="false">SUM(F248:I248)</f>
        <v>0</v>
      </c>
      <c r="L248" s="439"/>
      <c r="M248" s="439"/>
      <c r="N248" s="504" t="n">
        <f aca="false">N225+N202+N133+N110</f>
        <v>0</v>
      </c>
      <c r="O248" s="504" t="n">
        <f aca="false">O225+O202+O133+O110</f>
        <v>0</v>
      </c>
      <c r="P248" s="504" t="n">
        <f aca="false">P225+P202+P133+P110</f>
        <v>0</v>
      </c>
      <c r="Q248" s="504" t="n">
        <f aca="false">Q225+Q202+Q133+Q110</f>
        <v>0</v>
      </c>
      <c r="R248" s="442"/>
      <c r="S248" s="505" t="n">
        <f aca="false">SUM(N248:Q248)</f>
        <v>0</v>
      </c>
      <c r="T248" s="442"/>
      <c r="U248" s="437"/>
      <c r="V248" s="419"/>
      <c r="W248" s="502" t="n">
        <f aca="false">W225+W202+W133+W110</f>
        <v>0</v>
      </c>
      <c r="X248" s="503" t="n">
        <f aca="false">X225+X202+X133+X110</f>
        <v>0</v>
      </c>
      <c r="Y248" s="503" t="n">
        <f aca="false">Y225+Y202+Y133+Y110</f>
        <v>0</v>
      </c>
      <c r="Z248" s="503" t="n">
        <f aca="false">Z225+Z202+Z133+Z110</f>
        <v>0</v>
      </c>
      <c r="AA248" s="439"/>
      <c r="AB248" s="503" t="n">
        <f aca="false">SUM(W248:Z248)</f>
        <v>0</v>
      </c>
      <c r="AC248" s="439"/>
      <c r="AD248" s="439"/>
      <c r="AE248" s="504" t="n">
        <f aca="false">AE225+AE202+AE133+AE110</f>
        <v>0</v>
      </c>
      <c r="AF248" s="504" t="n">
        <f aca="false">AF225+AF202+AF133+AF110</f>
        <v>0</v>
      </c>
      <c r="AG248" s="504" t="n">
        <f aca="false">AG225+AG202+AG133+AG110</f>
        <v>0</v>
      </c>
      <c r="AH248" s="504" t="n">
        <f aca="false">AH225+AH202+AH133+AH110</f>
        <v>0</v>
      </c>
      <c r="AI248" s="442"/>
      <c r="AJ248" s="505" t="n">
        <f aca="false">SUM(AE248:AH248)</f>
        <v>0</v>
      </c>
      <c r="AK248" s="442"/>
      <c r="AL248" s="506" t="n">
        <f aca="false">AL225+AL202+AL133+AL110</f>
        <v>400</v>
      </c>
      <c r="AM248" s="507" t="n">
        <f aca="false">AM225+AM202+AM133+AM110</f>
        <v>211.5</v>
      </c>
      <c r="AN248" s="507" t="n">
        <f aca="false">AN225+AN202+AN133+AN110</f>
        <v>435</v>
      </c>
      <c r="AO248" s="507" t="n">
        <f aca="false">AO225+AO202+AO133+AO110</f>
        <v>207.5</v>
      </c>
      <c r="AP248" s="507" t="n">
        <f aca="false">AP225+AP202+AP133+AP110</f>
        <v>1290</v>
      </c>
      <c r="AQ248" s="507" t="n">
        <f aca="false">AQ225+AQ202+AQ133+AQ110</f>
        <v>295</v>
      </c>
      <c r="AR248" s="507" t="n">
        <f aca="false">AR225+AR202+AR133+AR110</f>
        <v>1380</v>
      </c>
      <c r="AS248" s="507" t="n">
        <f aca="false">AS225+AS202+AS133+AS110</f>
        <v>1080</v>
      </c>
      <c r="AT248" s="507" t="n">
        <f aca="false">AT225+AT202+AT133+AT110</f>
        <v>1590</v>
      </c>
      <c r="AU248" s="507" t="n">
        <f aca="false">AU225+AU202+AU133+AU110</f>
        <v>195</v>
      </c>
      <c r="AV248" s="507" t="n">
        <f aca="false">AV225+AV202+AV133+AV110</f>
        <v>350</v>
      </c>
      <c r="AW248" s="507" t="n">
        <f aca="false">AW225+AW202+AW133+AW110</f>
        <v>475</v>
      </c>
      <c r="AX248" s="507" t="n">
        <f aca="false">AX225+AX202+AX133+AX110</f>
        <v>600</v>
      </c>
      <c r="AY248" s="507" t="n">
        <f aca="false">AY225+AY202+AY133+AY110</f>
        <v>725</v>
      </c>
      <c r="AZ248" s="507" t="n">
        <f aca="false">AZ225+AZ202+AZ133+AZ110</f>
        <v>67.5</v>
      </c>
      <c r="BA248" s="507" t="n">
        <f aca="false">BA225+BA202+BA133+BA110</f>
        <v>1200</v>
      </c>
      <c r="BB248" s="507" t="e">
        <f aca="false">BB225+BB202+BB133+BB110</f>
        <v>#DIV/0!</v>
      </c>
      <c r="BC248" s="507" t="e">
        <f aca="false">BC225+BC202+BC133+BC110</f>
        <v>#DIV/0!</v>
      </c>
    </row>
    <row r="249" customFormat="false" ht="15" hidden="false" customHeight="false" outlineLevel="0" collapsed="false">
      <c r="A249" s="24"/>
      <c r="B249" s="2"/>
      <c r="C249" s="501" t="n">
        <v>19</v>
      </c>
      <c r="D249" s="437"/>
      <c r="E249" s="419"/>
      <c r="F249" s="502" t="n">
        <f aca="false">F226+F203+F134+F111</f>
        <v>0</v>
      </c>
      <c r="G249" s="503" t="n">
        <f aca="false">G226+G203+G134+G111</f>
        <v>0</v>
      </c>
      <c r="H249" s="503" t="n">
        <f aca="false">H226+H203+H134+H111</f>
        <v>0</v>
      </c>
      <c r="I249" s="503" t="n">
        <f aca="false">I226+I203+I134+I111</f>
        <v>0</v>
      </c>
      <c r="J249" s="439"/>
      <c r="K249" s="503" t="n">
        <f aca="false">SUM(F249:I249)</f>
        <v>0</v>
      </c>
      <c r="L249" s="439"/>
      <c r="M249" s="439"/>
      <c r="N249" s="504" t="n">
        <f aca="false">N226+N203+N134+N111</f>
        <v>0</v>
      </c>
      <c r="O249" s="504" t="n">
        <f aca="false">O226+O203+O134+O111</f>
        <v>0</v>
      </c>
      <c r="P249" s="504" t="n">
        <f aca="false">P226+P203+P134+P111</f>
        <v>0</v>
      </c>
      <c r="Q249" s="504" t="n">
        <f aca="false">Q226+Q203+Q134+Q111</f>
        <v>0</v>
      </c>
      <c r="R249" s="442"/>
      <c r="S249" s="505" t="n">
        <f aca="false">SUM(N249:Q249)</f>
        <v>0</v>
      </c>
      <c r="T249" s="442"/>
      <c r="U249" s="437"/>
      <c r="V249" s="419"/>
      <c r="W249" s="502" t="n">
        <f aca="false">W226+W203+W134+W111</f>
        <v>0</v>
      </c>
      <c r="X249" s="503" t="n">
        <f aca="false">X226+X203+X134+X111</f>
        <v>0</v>
      </c>
      <c r="Y249" s="503" t="n">
        <f aca="false">Y226+Y203+Y134+Y111</f>
        <v>0</v>
      </c>
      <c r="Z249" s="503" t="n">
        <f aca="false">Z226+Z203+Z134+Z111</f>
        <v>0</v>
      </c>
      <c r="AA249" s="439"/>
      <c r="AB249" s="503" t="n">
        <f aca="false">SUM(W249:Z249)</f>
        <v>0</v>
      </c>
      <c r="AC249" s="439"/>
      <c r="AD249" s="439"/>
      <c r="AE249" s="504" t="n">
        <f aca="false">AE226+AE203+AE134+AE111</f>
        <v>0</v>
      </c>
      <c r="AF249" s="504" t="n">
        <f aca="false">AF226+AF203+AF134+AF111</f>
        <v>0</v>
      </c>
      <c r="AG249" s="504" t="n">
        <f aca="false">AG226+AG203+AG134+AG111</f>
        <v>0</v>
      </c>
      <c r="AH249" s="504" t="n">
        <f aca="false">AH226+AH203+AH134+AH111</f>
        <v>0</v>
      </c>
      <c r="AI249" s="442"/>
      <c r="AJ249" s="505" t="n">
        <f aca="false">SUM(AE249:AH249)</f>
        <v>0</v>
      </c>
      <c r="AK249" s="442"/>
      <c r="AL249" s="506" t="n">
        <f aca="false">AL226+AL203+AL134+AL111</f>
        <v>400</v>
      </c>
      <c r="AM249" s="507" t="n">
        <f aca="false">AM226+AM203+AM134+AM111</f>
        <v>3261.5</v>
      </c>
      <c r="AN249" s="507" t="n">
        <f aca="false">AN226+AN203+AN134+AN111</f>
        <v>435</v>
      </c>
      <c r="AO249" s="507" t="n">
        <f aca="false">AO226+AO203+AO134+AO111</f>
        <v>207.5</v>
      </c>
      <c r="AP249" s="507" t="n">
        <f aca="false">AP226+AP203+AP134+AP111</f>
        <v>1290</v>
      </c>
      <c r="AQ249" s="507" t="n">
        <f aca="false">AQ226+AQ203+AQ134+AQ111</f>
        <v>295</v>
      </c>
      <c r="AR249" s="507" t="n">
        <f aca="false">AR226+AR203+AR134+AR111</f>
        <v>21380</v>
      </c>
      <c r="AS249" s="507" t="n">
        <f aca="false">AS226+AS203+AS134+AS111</f>
        <v>1080</v>
      </c>
      <c r="AT249" s="507" t="n">
        <f aca="false">AT226+AT203+AT134+AT111</f>
        <v>1590</v>
      </c>
      <c r="AU249" s="507" t="n">
        <f aca="false">AU226+AU203+AU134+AU111</f>
        <v>195</v>
      </c>
      <c r="AV249" s="507" t="n">
        <f aca="false">AV226+AV203+AV134+AV111</f>
        <v>350</v>
      </c>
      <c r="AW249" s="507" t="n">
        <f aca="false">AW226+AW203+AW134+AW111</f>
        <v>475</v>
      </c>
      <c r="AX249" s="507" t="n">
        <f aca="false">AX226+AX203+AX134+AX111</f>
        <v>600</v>
      </c>
      <c r="AY249" s="507" t="n">
        <f aca="false">AY226+AY203+AY134+AY111</f>
        <v>725</v>
      </c>
      <c r="AZ249" s="507" t="n">
        <f aca="false">AZ226+AZ203+AZ134+AZ111</f>
        <v>67.5</v>
      </c>
      <c r="BA249" s="507" t="n">
        <f aca="false">BA226+BA203+BA134+BA111</f>
        <v>1200</v>
      </c>
      <c r="BB249" s="507" t="e">
        <f aca="false">BB226+BB203+BB134+BB111</f>
        <v>#DIV/0!</v>
      </c>
      <c r="BC249" s="507" t="e">
        <f aca="false">BC226+BC203+BC134+BC111</f>
        <v>#DIV/0!</v>
      </c>
    </row>
    <row r="250" customFormat="false" ht="15" hidden="false" customHeight="false" outlineLevel="0" collapsed="false">
      <c r="A250" s="24"/>
      <c r="B250" s="2"/>
      <c r="C250" s="501" t="n">
        <v>20</v>
      </c>
      <c r="D250" s="437"/>
      <c r="E250" s="419"/>
      <c r="F250" s="502" t="n">
        <f aca="false">F227+F204+F135+F112</f>
        <v>0</v>
      </c>
      <c r="G250" s="503" t="n">
        <f aca="false">G227+G204+G135+G112</f>
        <v>0</v>
      </c>
      <c r="H250" s="503" t="n">
        <f aca="false">H227+H204+H135+H112</f>
        <v>0</v>
      </c>
      <c r="I250" s="503" t="n">
        <f aca="false">I227+I204+I135+I112</f>
        <v>0</v>
      </c>
      <c r="J250" s="439"/>
      <c r="K250" s="503" t="n">
        <f aca="false">SUM(F250:I250)</f>
        <v>0</v>
      </c>
      <c r="L250" s="439"/>
      <c r="M250" s="439"/>
      <c r="N250" s="504" t="n">
        <f aca="false">N227+N204+N135+N112</f>
        <v>0</v>
      </c>
      <c r="O250" s="504" t="n">
        <f aca="false">O227+O204+O135+O112</f>
        <v>0</v>
      </c>
      <c r="P250" s="504" t="n">
        <f aca="false">P227+P204+P135+P112</f>
        <v>0</v>
      </c>
      <c r="Q250" s="504" t="n">
        <f aca="false">Q227+Q204+Q135+Q112</f>
        <v>0</v>
      </c>
      <c r="R250" s="442"/>
      <c r="S250" s="505" t="n">
        <f aca="false">SUM(N250:Q250)</f>
        <v>0</v>
      </c>
      <c r="T250" s="442"/>
      <c r="U250" s="437"/>
      <c r="V250" s="419"/>
      <c r="W250" s="502" t="n">
        <f aca="false">W227+W204+W135+W112</f>
        <v>0</v>
      </c>
      <c r="X250" s="503" t="n">
        <f aca="false">X227+X204+X135+X112</f>
        <v>0</v>
      </c>
      <c r="Y250" s="503" t="n">
        <f aca="false">Y227+Y204+Y135+Y112</f>
        <v>0</v>
      </c>
      <c r="Z250" s="503" t="n">
        <f aca="false">Z227+Z204+Z135+Z112</f>
        <v>0</v>
      </c>
      <c r="AA250" s="439"/>
      <c r="AB250" s="503" t="n">
        <f aca="false">SUM(W250:Z250)</f>
        <v>0</v>
      </c>
      <c r="AC250" s="439"/>
      <c r="AD250" s="439"/>
      <c r="AE250" s="504" t="n">
        <f aca="false">AE227+AE204+AE135+AE112</f>
        <v>0</v>
      </c>
      <c r="AF250" s="504" t="n">
        <f aca="false">AF227+AF204+AF135+AF112</f>
        <v>0</v>
      </c>
      <c r="AG250" s="504" t="n">
        <f aca="false">AG227+AG204+AG135+AG112</f>
        <v>0</v>
      </c>
      <c r="AH250" s="504" t="n">
        <f aca="false">AH227+AH204+AH135+AH112</f>
        <v>0</v>
      </c>
      <c r="AI250" s="442"/>
      <c r="AJ250" s="505" t="n">
        <f aca="false">SUM(AE250:AH250)</f>
        <v>0</v>
      </c>
      <c r="AK250" s="442"/>
      <c r="AL250" s="506" t="n">
        <f aca="false">AL227+AL204+AL135+AL112</f>
        <v>400</v>
      </c>
      <c r="AM250" s="507" t="n">
        <f aca="false">AM227+AM204+AM135+AM112</f>
        <v>211.5</v>
      </c>
      <c r="AN250" s="507" t="n">
        <f aca="false">AN227+AN204+AN135+AN112</f>
        <v>435</v>
      </c>
      <c r="AO250" s="507" t="n">
        <f aca="false">AO227+AO204+AO135+AO112</f>
        <v>207.5</v>
      </c>
      <c r="AP250" s="507" t="n">
        <f aca="false">AP227+AP204+AP135+AP112</f>
        <v>1290</v>
      </c>
      <c r="AQ250" s="507" t="n">
        <f aca="false">AQ227+AQ204+AQ135+AQ112</f>
        <v>295</v>
      </c>
      <c r="AR250" s="507" t="n">
        <f aca="false">AR227+AR204+AR135+AR112</f>
        <v>1380</v>
      </c>
      <c r="AS250" s="507" t="n">
        <f aca="false">AS227+AS204+AS135+AS112</f>
        <v>1080</v>
      </c>
      <c r="AT250" s="507" t="n">
        <f aca="false">AT227+AT204+AT135+AT112</f>
        <v>1590</v>
      </c>
      <c r="AU250" s="507" t="n">
        <f aca="false">AU227+AU204+AU135+AU112</f>
        <v>195</v>
      </c>
      <c r="AV250" s="507" t="n">
        <f aca="false">AV227+AV204+AV135+AV112</f>
        <v>350</v>
      </c>
      <c r="AW250" s="507" t="n">
        <f aca="false">AW227+AW204+AW135+AW112</f>
        <v>475</v>
      </c>
      <c r="AX250" s="507" t="n">
        <f aca="false">AX227+AX204+AX135+AX112</f>
        <v>600</v>
      </c>
      <c r="AY250" s="507" t="n">
        <f aca="false">AY227+AY204+AY135+AY112</f>
        <v>725</v>
      </c>
      <c r="AZ250" s="507" t="n">
        <f aca="false">AZ227+AZ204+AZ135+AZ112</f>
        <v>67.5</v>
      </c>
      <c r="BA250" s="507" t="n">
        <f aca="false">BA227+BA204+BA135+BA112</f>
        <v>1200</v>
      </c>
      <c r="BB250" s="507" t="e">
        <f aca="false">BB227+BB204+BB135+BB112</f>
        <v>#DIV/0!</v>
      </c>
      <c r="BC250" s="507" t="e">
        <f aca="false">BC227+BC204+BC135+BC112</f>
        <v>#DIV/0!</v>
      </c>
    </row>
    <row r="251" customFormat="false" ht="15" hidden="false" customHeight="false" outlineLevel="0" collapsed="false">
      <c r="A251" s="24"/>
      <c r="B251" s="2"/>
      <c r="C251" s="451" t="s">
        <v>183</v>
      </c>
      <c r="D251" s="437"/>
      <c r="E251" s="452"/>
      <c r="F251" s="450" t="n">
        <f aca="false">AVERAGE(F231:F250)</f>
        <v>0</v>
      </c>
      <c r="G251" s="451" t="n">
        <f aca="false">AVERAGE(G231:G250)</f>
        <v>0</v>
      </c>
      <c r="H251" s="451" t="n">
        <f aca="false">AVERAGE(H231:H250)</f>
        <v>0</v>
      </c>
      <c r="I251" s="451" t="n">
        <f aca="false">AVERAGE(I231:I250)</f>
        <v>0</v>
      </c>
      <c r="J251" s="451"/>
      <c r="K251" s="451" t="n">
        <f aca="false">K228+K205+K136+K113</f>
        <v>0</v>
      </c>
      <c r="L251" s="452"/>
      <c r="M251" s="452"/>
      <c r="N251" s="451" t="n">
        <f aca="false">AVERAGE(N231:N250)</f>
        <v>0</v>
      </c>
      <c r="O251" s="451"/>
      <c r="P251" s="451"/>
      <c r="Q251" s="451"/>
      <c r="R251" s="451"/>
      <c r="S251" s="453" t="n">
        <f aca="false">SUM(N251:Q251)</f>
        <v>0</v>
      </c>
      <c r="T251" s="442"/>
      <c r="U251" s="437"/>
      <c r="V251" s="452"/>
      <c r="W251" s="450" t="n">
        <f aca="false">AVERAGE(W231:W250)</f>
        <v>0</v>
      </c>
      <c r="X251" s="451" t="n">
        <f aca="false">AVERAGE(X231:X250)</f>
        <v>0</v>
      </c>
      <c r="Y251" s="451" t="n">
        <f aca="false">AVERAGE(Y231:Y250)</f>
        <v>0</v>
      </c>
      <c r="Z251" s="451" t="n">
        <f aca="false">AVERAGE(Z231:Z250)</f>
        <v>0</v>
      </c>
      <c r="AA251" s="451"/>
      <c r="AB251" s="451" t="n">
        <f aca="false">AB228+AB205+AB136+AB113</f>
        <v>0</v>
      </c>
      <c r="AC251" s="452"/>
      <c r="AD251" s="452"/>
      <c r="AE251" s="451" t="n">
        <f aca="false">AVERAGE(AE231:AE250)</f>
        <v>0</v>
      </c>
      <c r="AF251" s="451"/>
      <c r="AG251" s="451"/>
      <c r="AH251" s="451"/>
      <c r="AI251" s="451"/>
      <c r="AJ251" s="453" t="n">
        <f aca="false">SUM(AE251:AH251)</f>
        <v>0</v>
      </c>
      <c r="AK251" s="452"/>
      <c r="AL251" s="508" t="n">
        <f aca="false">AVERAGE(AL231:AL250)</f>
        <v>600</v>
      </c>
      <c r="AM251" s="509" t="n">
        <f aca="false">AVERAGE(AM231:AM250)</f>
        <v>516.5</v>
      </c>
      <c r="AN251" s="509" t="n">
        <f aca="false">AVERAGE(AN231:AN250)</f>
        <v>910</v>
      </c>
      <c r="AO251" s="509" t="n">
        <f aca="false">AVERAGE(AO231:AO250)</f>
        <v>382.5</v>
      </c>
      <c r="AP251" s="509" t="n">
        <f aca="false">AVERAGE(AP231:AP250)</f>
        <v>1765</v>
      </c>
      <c r="AQ251" s="509" t="n">
        <f aca="false">AVERAGE(AQ231:AQ250)</f>
        <v>545</v>
      </c>
      <c r="AR251" s="509" t="n">
        <f aca="false">AVERAGE(AR231:AR250)</f>
        <v>3380</v>
      </c>
      <c r="AS251" s="509" t="n">
        <f aca="false">AVERAGE(AS231:AS250)</f>
        <v>1830</v>
      </c>
      <c r="AT251" s="509" t="n">
        <f aca="false">AVERAGE(AT231:AT250)</f>
        <v>2765</v>
      </c>
      <c r="AU251" s="509" t="n">
        <f aca="false">AVERAGE(AU231:AU250)</f>
        <v>520</v>
      </c>
      <c r="AV251" s="509" t="n">
        <f aca="false">AVERAGE(AV231:AV250)</f>
        <v>1050</v>
      </c>
      <c r="AW251" s="509" t="n">
        <f aca="false">AVERAGE(AW231:AW250)</f>
        <v>1425</v>
      </c>
      <c r="AX251" s="509" t="n">
        <f aca="false">AVERAGE(AX231:AX250)</f>
        <v>1800</v>
      </c>
      <c r="AY251" s="509" t="n">
        <f aca="false">AVERAGE(AY231:AY250)</f>
        <v>2175</v>
      </c>
      <c r="AZ251" s="509" t="n">
        <f aca="false">AVERAGE(AZ231:AZ250)</f>
        <v>292.5</v>
      </c>
      <c r="BA251" s="509" t="n">
        <f aca="false">AVERAGE(BA231:BA250)</f>
        <v>2700</v>
      </c>
      <c r="BB251" s="509" t="e">
        <f aca="false">AVERAGE(BB231:BB250)</f>
        <v>#DIV/0!</v>
      </c>
      <c r="BC251" s="509" t="e">
        <f aca="false">AVERAGE(BC231:BC250)</f>
        <v>#DIV/0!</v>
      </c>
    </row>
    <row r="252" customFormat="false" ht="15" hidden="false" customHeight="false" outlineLevel="0" collapsed="false">
      <c r="A252" s="24"/>
      <c r="B252" s="2"/>
      <c r="C252" s="510" t="s">
        <v>190</v>
      </c>
      <c r="D252" s="437"/>
      <c r="E252" s="78"/>
      <c r="F252" s="511"/>
      <c r="G252" s="512"/>
      <c r="H252" s="512"/>
      <c r="I252" s="512"/>
      <c r="J252" s="417"/>
      <c r="K252" s="512"/>
      <c r="L252" s="417"/>
      <c r="M252" s="417"/>
      <c r="N252" s="512"/>
      <c r="O252" s="512"/>
      <c r="P252" s="512"/>
      <c r="Q252" s="512"/>
      <c r="R252" s="417"/>
      <c r="S252" s="513"/>
      <c r="T252" s="442"/>
      <c r="U252" s="437"/>
      <c r="V252" s="78"/>
      <c r="W252" s="511"/>
      <c r="X252" s="512"/>
      <c r="Y252" s="512"/>
      <c r="Z252" s="512"/>
      <c r="AA252" s="417"/>
      <c r="AB252" s="512"/>
      <c r="AC252" s="417"/>
      <c r="AD252" s="417"/>
      <c r="AE252" s="512"/>
      <c r="AF252" s="512"/>
      <c r="AG252" s="512"/>
      <c r="AH252" s="512"/>
      <c r="AI252" s="417"/>
      <c r="AJ252" s="513"/>
      <c r="AK252" s="417"/>
      <c r="AL252" s="511"/>
      <c r="AM252" s="512"/>
      <c r="AN252" s="512"/>
      <c r="AO252" s="512"/>
      <c r="AP252" s="512"/>
      <c r="AQ252" s="512"/>
      <c r="AR252" s="512"/>
      <c r="AS252" s="512"/>
      <c r="AT252" s="512"/>
      <c r="AU252" s="512"/>
      <c r="AV252" s="512"/>
      <c r="AW252" s="512"/>
      <c r="AX252" s="512"/>
      <c r="AY252" s="512"/>
      <c r="AZ252" s="512"/>
      <c r="BA252" s="512"/>
      <c r="BB252" s="512"/>
      <c r="BC252" s="512"/>
    </row>
    <row r="253" customFormat="false" ht="15" hidden="false" customHeight="false" outlineLevel="0" collapsed="false">
      <c r="A253" s="24"/>
      <c r="B253" s="2"/>
      <c r="C253" s="514" t="n">
        <v>0</v>
      </c>
      <c r="D253" s="437"/>
      <c r="E253" s="419"/>
      <c r="F253" s="511"/>
      <c r="G253" s="512"/>
      <c r="H253" s="512"/>
      <c r="I253" s="512"/>
      <c r="J253" s="417"/>
      <c r="K253" s="512"/>
      <c r="L253" s="417"/>
      <c r="M253" s="417"/>
      <c r="N253" s="512"/>
      <c r="O253" s="512"/>
      <c r="P253" s="512"/>
      <c r="Q253" s="512"/>
      <c r="R253" s="417"/>
      <c r="S253" s="513"/>
      <c r="T253" s="442"/>
      <c r="U253" s="437"/>
      <c r="V253" s="419"/>
      <c r="W253" s="511"/>
      <c r="X253" s="512"/>
      <c r="Y253" s="512"/>
      <c r="Z253" s="512"/>
      <c r="AA253" s="417"/>
      <c r="AB253" s="512"/>
      <c r="AC253" s="417"/>
      <c r="AD253" s="417"/>
      <c r="AE253" s="512"/>
      <c r="AF253" s="512"/>
      <c r="AG253" s="512"/>
      <c r="AH253" s="512"/>
      <c r="AI253" s="417"/>
      <c r="AJ253" s="513"/>
      <c r="AK253" s="417"/>
      <c r="AL253" s="511"/>
      <c r="AM253" s="512"/>
      <c r="AN253" s="512"/>
      <c r="AO253" s="512"/>
      <c r="AP253" s="512"/>
      <c r="AQ253" s="512"/>
      <c r="AR253" s="512"/>
      <c r="AS253" s="512"/>
      <c r="AT253" s="512"/>
      <c r="AU253" s="512"/>
      <c r="AV253" s="512"/>
      <c r="AW253" s="512"/>
      <c r="AX253" s="512"/>
      <c r="AY253" s="512"/>
      <c r="AZ253" s="512"/>
      <c r="BA253" s="512"/>
      <c r="BB253" s="512"/>
      <c r="BC253" s="512"/>
    </row>
    <row r="254" customFormat="false" ht="15" hidden="false" customHeight="false" outlineLevel="0" collapsed="false">
      <c r="A254" s="24"/>
      <c r="B254" s="2"/>
      <c r="C254" s="514" t="n">
        <v>1</v>
      </c>
      <c r="D254" s="437"/>
      <c r="E254" s="419"/>
      <c r="F254" s="515" t="n">
        <f aca="false">F231*(1+'(Betriebsstoff- &amp; Anlagendaten)'!$C$91/100)^$C253</f>
        <v>0</v>
      </c>
      <c r="G254" s="516" t="n">
        <f aca="false">G231*(1+'(Betriebsstoff- &amp; Anlagendaten)'!$C$91/100)^$C253</f>
        <v>0</v>
      </c>
      <c r="H254" s="516" t="n">
        <f aca="false">H231*(1+'(Betriebsstoff- &amp; Anlagendaten)'!$C$91/100)^$C253</f>
        <v>0</v>
      </c>
      <c r="I254" s="516" t="n">
        <f aca="false">I231*(1+'(Betriebsstoff- &amp; Anlagendaten)'!$C$91/100)^$C253</f>
        <v>0</v>
      </c>
      <c r="J254" s="439"/>
      <c r="K254" s="516" t="n">
        <f aca="false">SUM(F254:I254)</f>
        <v>0</v>
      </c>
      <c r="L254" s="439"/>
      <c r="M254" s="439"/>
      <c r="N254" s="516" t="n">
        <f aca="false">N231*(1+'(Betriebsstoff- &amp; Anlagendaten)'!$C$91/100)^$C253</f>
        <v>0</v>
      </c>
      <c r="O254" s="516" t="n">
        <f aca="false">O231*(1+'(Betriebsstoff- &amp; Anlagendaten)'!$C$91/100)^$C253</f>
        <v>0</v>
      </c>
      <c r="P254" s="516" t="n">
        <f aca="false">P231*(1+'(Betriebsstoff- &amp; Anlagendaten)'!$C$91/100)^$C253</f>
        <v>0</v>
      </c>
      <c r="Q254" s="516" t="n">
        <f aca="false">Q231*(1+'(Betriebsstoff- &amp; Anlagendaten)'!$C$91/100)^$C253</f>
        <v>0</v>
      </c>
      <c r="R254" s="439"/>
      <c r="S254" s="517" t="n">
        <f aca="false">SUM(N254:Q254)</f>
        <v>0</v>
      </c>
      <c r="T254" s="442"/>
      <c r="U254" s="437"/>
      <c r="V254" s="419"/>
      <c r="W254" s="515" t="n">
        <f aca="false">W231*(1+'(Betriebsstoff- &amp; Anlagendaten)'!$C$91/100)^$C253</f>
        <v>0</v>
      </c>
      <c r="X254" s="516" t="n">
        <f aca="false">X231*(1+'(Betriebsstoff- &amp; Anlagendaten)'!$C$91/100)^$C253</f>
        <v>0</v>
      </c>
      <c r="Y254" s="516" t="n">
        <f aca="false">Y231*(1+'(Betriebsstoff- &amp; Anlagendaten)'!$C$91/100)^$C253</f>
        <v>0</v>
      </c>
      <c r="Z254" s="516" t="n">
        <f aca="false">Z231*(1+'(Betriebsstoff- &amp; Anlagendaten)'!$C$91/100)^$C253</f>
        <v>0</v>
      </c>
      <c r="AA254" s="439"/>
      <c r="AB254" s="516" t="n">
        <f aca="false">SUM(W254:Z254)</f>
        <v>0</v>
      </c>
      <c r="AC254" s="439"/>
      <c r="AD254" s="439"/>
      <c r="AE254" s="516" t="n">
        <f aca="false">AE231*(1+'(Betriebsstoff- &amp; Anlagendaten)'!$C$91/100)^$C253</f>
        <v>0</v>
      </c>
      <c r="AF254" s="516" t="n">
        <f aca="false">AF231*(1+'(Betriebsstoff- &amp; Anlagendaten)'!$C$91/100)^$C253</f>
        <v>0</v>
      </c>
      <c r="AG254" s="516" t="n">
        <f aca="false">AG231*(1+'(Betriebsstoff- &amp; Anlagendaten)'!$C$91/100)^$C253</f>
        <v>0</v>
      </c>
      <c r="AH254" s="516" t="n">
        <f aca="false">AH231*(1+'(Betriebsstoff- &amp; Anlagendaten)'!$C$91/100)^$C253</f>
        <v>0</v>
      </c>
      <c r="AI254" s="439"/>
      <c r="AJ254" s="517" t="n">
        <f aca="false">SUM(AE254:AH254)</f>
        <v>0</v>
      </c>
      <c r="AK254" s="439"/>
      <c r="AL254" s="515" t="n">
        <f aca="false">AL231*(1+'(Betriebsstoff- &amp; Anlagendaten)'!$C$91/100)^$C253</f>
        <v>4400</v>
      </c>
      <c r="AM254" s="516" t="n">
        <f aca="false">AM231*(1+'(Betriebsstoff- &amp; Anlagendaten)'!$C$91/100)^$C253</f>
        <v>3261.5</v>
      </c>
      <c r="AN254" s="516" t="n">
        <f aca="false">AN231*(1+'(Betriebsstoff- &amp; Anlagendaten)'!$C$91/100)^$C253</f>
        <v>9935</v>
      </c>
      <c r="AO254" s="516" t="n">
        <f aca="false">AO231*(1+'(Betriebsstoff- &amp; Anlagendaten)'!$C$91/100)^$C253</f>
        <v>3707.5</v>
      </c>
      <c r="AP254" s="516" t="n">
        <f aca="false">AP231*(1+'(Betriebsstoff- &amp; Anlagendaten)'!$C$91/100)^$C253</f>
        <v>10790</v>
      </c>
      <c r="AQ254" s="516" t="n">
        <f aca="false">AQ231*(1+'(Betriebsstoff- &amp; Anlagendaten)'!$C$91/100)^$C253</f>
        <v>5295</v>
      </c>
      <c r="AR254" s="516" t="n">
        <f aca="false">AR231*(1+'(Betriebsstoff- &amp; Anlagendaten)'!$C$91/100)^$C253</f>
        <v>21380</v>
      </c>
      <c r="AS254" s="516" t="n">
        <f aca="false">AS231*(1+'(Betriebsstoff- &amp; Anlagendaten)'!$C$91/100)^$C253</f>
        <v>16080</v>
      </c>
      <c r="AT254" s="516" t="n">
        <f aca="false">AT231*(1+'(Betriebsstoff- &amp; Anlagendaten)'!$C$91/100)^$C253</f>
        <v>25090</v>
      </c>
      <c r="AU254" s="516" t="n">
        <f aca="false">AU231*(1+'(Betriebsstoff- &amp; Anlagendaten)'!$C$91/100)^$C253</f>
        <v>6695</v>
      </c>
      <c r="AV254" s="516" t="n">
        <f aca="false">AV231*(1+'(Betriebsstoff- &amp; Anlagendaten)'!$C$91/100)^$C253</f>
        <v>14350</v>
      </c>
      <c r="AW254" s="516" t="n">
        <f aca="false">AW231*(1+'(Betriebsstoff- &amp; Anlagendaten)'!$C$91/100)^$C253</f>
        <v>19475</v>
      </c>
      <c r="AX254" s="516" t="n">
        <f aca="false">AX231*(1+'(Betriebsstoff- &amp; Anlagendaten)'!$C$91/100)^$C253</f>
        <v>24600</v>
      </c>
      <c r="AY254" s="516" t="n">
        <f aca="false">AY231*(1+'(Betriebsstoff- &amp; Anlagendaten)'!$C$91/100)^$C253</f>
        <v>29725</v>
      </c>
      <c r="AZ254" s="516" t="n">
        <f aca="false">AZ231*(1+'(Betriebsstoff- &amp; Anlagendaten)'!$C$91/100)^$C253</f>
        <v>4567.5</v>
      </c>
      <c r="BA254" s="516" t="n">
        <f aca="false">BA231*(1+'(Betriebsstoff- &amp; Anlagendaten)'!$C$91/100)^$C253</f>
        <v>31200</v>
      </c>
      <c r="BB254" s="516" t="e">
        <f aca="false">BB231*(1+'(Betriebsstoff- &amp; Anlagendaten)'!$C$91/100)^$C253</f>
        <v>#DIV/0!</v>
      </c>
      <c r="BC254" s="516" t="e">
        <f aca="false">BC231*(1+'(Betriebsstoff- &amp; Anlagendaten)'!$C$91/100)^$C253</f>
        <v>#DIV/0!</v>
      </c>
    </row>
    <row r="255" customFormat="false" ht="15" hidden="false" customHeight="false" outlineLevel="0" collapsed="false">
      <c r="A255" s="24"/>
      <c r="B255" s="2"/>
      <c r="C255" s="514" t="n">
        <v>2</v>
      </c>
      <c r="D255" s="437"/>
      <c r="E255" s="419"/>
      <c r="F255" s="515" t="n">
        <f aca="false">F232*(1+'(Betriebsstoff- &amp; Anlagendaten)'!$C$91/100)^$C254</f>
        <v>0</v>
      </c>
      <c r="G255" s="516" t="n">
        <f aca="false">G232*(1+'(Betriebsstoff- &amp; Anlagendaten)'!$C$91/100)^$C254</f>
        <v>0</v>
      </c>
      <c r="H255" s="516" t="n">
        <f aca="false">H232*(1+'(Betriebsstoff- &amp; Anlagendaten)'!$C$91/100)^$C254</f>
        <v>0</v>
      </c>
      <c r="I255" s="516" t="n">
        <f aca="false">I232*(1+'(Betriebsstoff- &amp; Anlagendaten)'!$C$91/100)^$C254</f>
        <v>0</v>
      </c>
      <c r="J255" s="439"/>
      <c r="K255" s="516" t="n">
        <f aca="false">SUM(F255:I255)</f>
        <v>0</v>
      </c>
      <c r="L255" s="439"/>
      <c r="M255" s="439"/>
      <c r="N255" s="516" t="n">
        <f aca="false">N232*(1+'(Betriebsstoff- &amp; Anlagendaten)'!$C$91/100)^$C254</f>
        <v>0</v>
      </c>
      <c r="O255" s="516" t="n">
        <f aca="false">O232*(1+'(Betriebsstoff- &amp; Anlagendaten)'!$C$91/100)^$C254</f>
        <v>0</v>
      </c>
      <c r="P255" s="516" t="n">
        <f aca="false">P232*(1+'(Betriebsstoff- &amp; Anlagendaten)'!$C$91/100)^$C254</f>
        <v>0</v>
      </c>
      <c r="Q255" s="516" t="n">
        <f aca="false">Q232*(1+'(Betriebsstoff- &amp; Anlagendaten)'!$C$91/100)^$C254</f>
        <v>0</v>
      </c>
      <c r="R255" s="439"/>
      <c r="S255" s="517" t="n">
        <f aca="false">SUM(N255:Q255)</f>
        <v>0</v>
      </c>
      <c r="T255" s="442"/>
      <c r="U255" s="437"/>
      <c r="V255" s="419"/>
      <c r="W255" s="515" t="n">
        <f aca="false">W232*(1+'(Betriebsstoff- &amp; Anlagendaten)'!$C$91/100)^$C254</f>
        <v>0</v>
      </c>
      <c r="X255" s="516" t="n">
        <f aca="false">X232*(1+'(Betriebsstoff- &amp; Anlagendaten)'!$C$91/100)^$C254</f>
        <v>0</v>
      </c>
      <c r="Y255" s="516" t="n">
        <f aca="false">Y232*(1+'(Betriebsstoff- &amp; Anlagendaten)'!$C$91/100)^$C254</f>
        <v>0</v>
      </c>
      <c r="Z255" s="516" t="n">
        <f aca="false">Z232*(1+'(Betriebsstoff- &amp; Anlagendaten)'!$C$91/100)^$C254</f>
        <v>0</v>
      </c>
      <c r="AA255" s="439"/>
      <c r="AB255" s="516" t="n">
        <f aca="false">SUM(W255:Z255)</f>
        <v>0</v>
      </c>
      <c r="AC255" s="439"/>
      <c r="AD255" s="439"/>
      <c r="AE255" s="516" t="n">
        <f aca="false">AE232*(1+'(Betriebsstoff- &amp; Anlagendaten)'!$C$91/100)^$C254</f>
        <v>0</v>
      </c>
      <c r="AF255" s="516" t="n">
        <f aca="false">AF232*(1+'(Betriebsstoff- &amp; Anlagendaten)'!$C$91/100)^$C254</f>
        <v>0</v>
      </c>
      <c r="AG255" s="516" t="n">
        <f aca="false">AG232*(1+'(Betriebsstoff- &amp; Anlagendaten)'!$C$91/100)^$C254</f>
        <v>0</v>
      </c>
      <c r="AH255" s="516" t="n">
        <f aca="false">AH232*(1+'(Betriebsstoff- &amp; Anlagendaten)'!$C$91/100)^$C254</f>
        <v>0</v>
      </c>
      <c r="AI255" s="439"/>
      <c r="AJ255" s="517" t="n">
        <f aca="false">SUM(AE255:AH255)</f>
        <v>0</v>
      </c>
      <c r="AK255" s="439"/>
      <c r="AL255" s="515" t="n">
        <f aca="false">AL232*(1+'(Betriebsstoff- &amp; Anlagendaten)'!$C$91/100)^$C254</f>
        <v>404.4</v>
      </c>
      <c r="AM255" s="516" t="n">
        <f aca="false">AM232*(1+'(Betriebsstoff- &amp; Anlagendaten)'!$C$91/100)^$C254</f>
        <v>213.8265</v>
      </c>
      <c r="AN255" s="516" t="n">
        <f aca="false">AN232*(1+'(Betriebsstoff- &amp; Anlagendaten)'!$C$91/100)^$C254</f>
        <v>439.785</v>
      </c>
      <c r="AO255" s="516" t="n">
        <f aca="false">AO232*(1+'(Betriebsstoff- &amp; Anlagendaten)'!$C$91/100)^$C254</f>
        <v>209.7825</v>
      </c>
      <c r="AP255" s="516" t="n">
        <f aca="false">AP232*(1+'(Betriebsstoff- &amp; Anlagendaten)'!$C$91/100)^$C254</f>
        <v>1304.19</v>
      </c>
      <c r="AQ255" s="516" t="n">
        <f aca="false">AQ232*(1+'(Betriebsstoff- &amp; Anlagendaten)'!$C$91/100)^$C254</f>
        <v>298.245</v>
      </c>
      <c r="AR255" s="516" t="n">
        <f aca="false">AR232*(1+'(Betriebsstoff- &amp; Anlagendaten)'!$C$91/100)^$C254</f>
        <v>1395.18</v>
      </c>
      <c r="AS255" s="516" t="n">
        <f aca="false">AS232*(1+'(Betriebsstoff- &amp; Anlagendaten)'!$C$91/100)^$C254</f>
        <v>1091.88</v>
      </c>
      <c r="AT255" s="516" t="n">
        <f aca="false">AT232*(1+'(Betriebsstoff- &amp; Anlagendaten)'!$C$91/100)^$C254</f>
        <v>1607.49</v>
      </c>
      <c r="AU255" s="516" t="n">
        <f aca="false">AU232*(1+'(Betriebsstoff- &amp; Anlagendaten)'!$C$91/100)^$C254</f>
        <v>197.145</v>
      </c>
      <c r="AV255" s="516" t="n">
        <f aca="false">AV232*(1+'(Betriebsstoff- &amp; Anlagendaten)'!$C$91/100)^$C254</f>
        <v>353.85</v>
      </c>
      <c r="AW255" s="516" t="n">
        <f aca="false">AW232*(1+'(Betriebsstoff- &amp; Anlagendaten)'!$C$91/100)^$C254</f>
        <v>480.225</v>
      </c>
      <c r="AX255" s="516" t="n">
        <f aca="false">AX232*(1+'(Betriebsstoff- &amp; Anlagendaten)'!$C$91/100)^$C254</f>
        <v>606.6</v>
      </c>
      <c r="AY255" s="516" t="n">
        <f aca="false">AY232*(1+'(Betriebsstoff- &amp; Anlagendaten)'!$C$91/100)^$C254</f>
        <v>732.975</v>
      </c>
      <c r="AZ255" s="516" t="n">
        <f aca="false">AZ232*(1+'(Betriebsstoff- &amp; Anlagendaten)'!$C$91/100)^$C254</f>
        <v>68.2425</v>
      </c>
      <c r="BA255" s="516" t="n">
        <f aca="false">BA232*(1+'(Betriebsstoff- &amp; Anlagendaten)'!$C$91/100)^$C254</f>
        <v>1213.2</v>
      </c>
      <c r="BB255" s="516" t="e">
        <f aca="false">BB232*(1+'(Betriebsstoff- &amp; Anlagendaten)'!$C$91/100)^$C254</f>
        <v>#DIV/0!</v>
      </c>
      <c r="BC255" s="516" t="e">
        <f aca="false">BC232*(1+'(Betriebsstoff- &amp; Anlagendaten)'!$C$91/100)^$C254</f>
        <v>#DIV/0!</v>
      </c>
    </row>
    <row r="256" customFormat="false" ht="15" hidden="false" customHeight="false" outlineLevel="0" collapsed="false">
      <c r="A256" s="24"/>
      <c r="B256" s="2"/>
      <c r="C256" s="514" t="n">
        <v>3</v>
      </c>
      <c r="D256" s="437"/>
      <c r="E256" s="419"/>
      <c r="F256" s="515" t="n">
        <f aca="false">F233*(1+'(Betriebsstoff- &amp; Anlagendaten)'!$C$91/100)^$C255</f>
        <v>0</v>
      </c>
      <c r="G256" s="516" t="n">
        <f aca="false">G233*(1+'(Betriebsstoff- &amp; Anlagendaten)'!$C$91/100)^$C255</f>
        <v>0</v>
      </c>
      <c r="H256" s="516" t="n">
        <f aca="false">H233*(1+'(Betriebsstoff- &amp; Anlagendaten)'!$C$91/100)^$C255</f>
        <v>0</v>
      </c>
      <c r="I256" s="516" t="n">
        <f aca="false">I233*(1+'(Betriebsstoff- &amp; Anlagendaten)'!$C$91/100)^$C255</f>
        <v>0</v>
      </c>
      <c r="J256" s="439"/>
      <c r="K256" s="516" t="n">
        <f aca="false">SUM(F256:I256)</f>
        <v>0</v>
      </c>
      <c r="L256" s="439"/>
      <c r="M256" s="439"/>
      <c r="N256" s="516" t="n">
        <f aca="false">N233*(1+'(Betriebsstoff- &amp; Anlagendaten)'!$C$91/100)^$C255</f>
        <v>0</v>
      </c>
      <c r="O256" s="516" t="n">
        <f aca="false">O233*(1+'(Betriebsstoff- &amp; Anlagendaten)'!$C$91/100)^$C255</f>
        <v>0</v>
      </c>
      <c r="P256" s="516" t="n">
        <f aca="false">P233*(1+'(Betriebsstoff- &amp; Anlagendaten)'!$C$91/100)^$C255</f>
        <v>0</v>
      </c>
      <c r="Q256" s="516" t="n">
        <f aca="false">Q233*(1+'(Betriebsstoff- &amp; Anlagendaten)'!$C$91/100)^$C255</f>
        <v>0</v>
      </c>
      <c r="R256" s="439"/>
      <c r="S256" s="517" t="n">
        <f aca="false">SUM(N256:Q256)</f>
        <v>0</v>
      </c>
      <c r="T256" s="442"/>
      <c r="U256" s="437"/>
      <c r="V256" s="419"/>
      <c r="W256" s="515" t="n">
        <f aca="false">W233*(1+'(Betriebsstoff- &amp; Anlagendaten)'!$C$91/100)^$C255</f>
        <v>0</v>
      </c>
      <c r="X256" s="516" t="n">
        <f aca="false">X233*(1+'(Betriebsstoff- &amp; Anlagendaten)'!$C$91/100)^$C255</f>
        <v>0</v>
      </c>
      <c r="Y256" s="516" t="n">
        <f aca="false">Y233*(1+'(Betriebsstoff- &amp; Anlagendaten)'!$C$91/100)^$C255</f>
        <v>0</v>
      </c>
      <c r="Z256" s="516" t="n">
        <f aca="false">Z233*(1+'(Betriebsstoff- &amp; Anlagendaten)'!$C$91/100)^$C255</f>
        <v>0</v>
      </c>
      <c r="AA256" s="439"/>
      <c r="AB256" s="516" t="n">
        <f aca="false">SUM(W256:Z256)</f>
        <v>0</v>
      </c>
      <c r="AC256" s="439"/>
      <c r="AD256" s="439"/>
      <c r="AE256" s="516" t="n">
        <f aca="false">AE233*(1+'(Betriebsstoff- &amp; Anlagendaten)'!$C$91/100)^$C255</f>
        <v>0</v>
      </c>
      <c r="AF256" s="516" t="n">
        <f aca="false">AF233*(1+'(Betriebsstoff- &amp; Anlagendaten)'!$C$91/100)^$C255</f>
        <v>0</v>
      </c>
      <c r="AG256" s="516" t="n">
        <f aca="false">AG233*(1+'(Betriebsstoff- &amp; Anlagendaten)'!$C$91/100)^$C255</f>
        <v>0</v>
      </c>
      <c r="AH256" s="516" t="n">
        <f aca="false">AH233*(1+'(Betriebsstoff- &amp; Anlagendaten)'!$C$91/100)^$C255</f>
        <v>0</v>
      </c>
      <c r="AI256" s="439"/>
      <c r="AJ256" s="517" t="n">
        <f aca="false">SUM(AE256:AH256)</f>
        <v>0</v>
      </c>
      <c r="AK256" s="439"/>
      <c r="AL256" s="515" t="n">
        <f aca="false">AL233*(1+'(Betriebsstoff- &amp; Anlagendaten)'!$C$91/100)^$C255</f>
        <v>408.8484</v>
      </c>
      <c r="AM256" s="516" t="n">
        <f aca="false">AM233*(1+'(Betriebsstoff- &amp; Anlagendaten)'!$C$91/100)^$C255</f>
        <v>216.1785915</v>
      </c>
      <c r="AN256" s="516" t="n">
        <f aca="false">AN233*(1+'(Betriebsstoff- &amp; Anlagendaten)'!$C$91/100)^$C255</f>
        <v>444.622635</v>
      </c>
      <c r="AO256" s="516" t="n">
        <f aca="false">AO233*(1+'(Betriebsstoff- &amp; Anlagendaten)'!$C$91/100)^$C255</f>
        <v>212.0901075</v>
      </c>
      <c r="AP256" s="516" t="n">
        <f aca="false">AP233*(1+'(Betriebsstoff- &amp; Anlagendaten)'!$C$91/100)^$C255</f>
        <v>1318.53609</v>
      </c>
      <c r="AQ256" s="516" t="n">
        <f aca="false">AQ233*(1+'(Betriebsstoff- &amp; Anlagendaten)'!$C$91/100)^$C255</f>
        <v>301.525695</v>
      </c>
      <c r="AR256" s="516" t="n">
        <f aca="false">AR233*(1+'(Betriebsstoff- &amp; Anlagendaten)'!$C$91/100)^$C255</f>
        <v>1410.52698</v>
      </c>
      <c r="AS256" s="516" t="n">
        <f aca="false">AS233*(1+'(Betriebsstoff- &amp; Anlagendaten)'!$C$91/100)^$C255</f>
        <v>1103.89068</v>
      </c>
      <c r="AT256" s="516" t="n">
        <f aca="false">AT233*(1+'(Betriebsstoff- &amp; Anlagendaten)'!$C$91/100)^$C255</f>
        <v>1625.17239</v>
      </c>
      <c r="AU256" s="516" t="n">
        <f aca="false">AU233*(1+'(Betriebsstoff- &amp; Anlagendaten)'!$C$91/100)^$C255</f>
        <v>199.313595</v>
      </c>
      <c r="AV256" s="516" t="n">
        <f aca="false">AV233*(1+'(Betriebsstoff- &amp; Anlagendaten)'!$C$91/100)^$C255</f>
        <v>357.74235</v>
      </c>
      <c r="AW256" s="516" t="n">
        <f aca="false">AW233*(1+'(Betriebsstoff- &amp; Anlagendaten)'!$C$91/100)^$C255</f>
        <v>485.507475</v>
      </c>
      <c r="AX256" s="516" t="n">
        <f aca="false">AX233*(1+'(Betriebsstoff- &amp; Anlagendaten)'!$C$91/100)^$C255</f>
        <v>613.2726</v>
      </c>
      <c r="AY256" s="516" t="n">
        <f aca="false">AY233*(1+'(Betriebsstoff- &amp; Anlagendaten)'!$C$91/100)^$C255</f>
        <v>741.037725</v>
      </c>
      <c r="AZ256" s="516" t="n">
        <f aca="false">AZ233*(1+'(Betriebsstoff- &amp; Anlagendaten)'!$C$91/100)^$C255</f>
        <v>68.9931675</v>
      </c>
      <c r="BA256" s="516" t="n">
        <f aca="false">BA233*(1+'(Betriebsstoff- &amp; Anlagendaten)'!$C$91/100)^$C255</f>
        <v>1226.5452</v>
      </c>
      <c r="BB256" s="516" t="e">
        <f aca="false">BB233*(1+'(Betriebsstoff- &amp; Anlagendaten)'!$C$91/100)^$C255</f>
        <v>#DIV/0!</v>
      </c>
      <c r="BC256" s="516" t="e">
        <f aca="false">BC233*(1+'(Betriebsstoff- &amp; Anlagendaten)'!$C$91/100)^$C255</f>
        <v>#DIV/0!</v>
      </c>
    </row>
    <row r="257" customFormat="false" ht="15" hidden="false" customHeight="false" outlineLevel="0" collapsed="false">
      <c r="A257" s="24"/>
      <c r="B257" s="2"/>
      <c r="C257" s="514" t="n">
        <v>4</v>
      </c>
      <c r="D257" s="437"/>
      <c r="E257" s="419"/>
      <c r="F257" s="515" t="n">
        <f aca="false">F234*(1+'(Betriebsstoff- &amp; Anlagendaten)'!$C$91/100)^$C256</f>
        <v>0</v>
      </c>
      <c r="G257" s="516" t="n">
        <f aca="false">G234*(1+'(Betriebsstoff- &amp; Anlagendaten)'!$C$91/100)^$C256</f>
        <v>0</v>
      </c>
      <c r="H257" s="516" t="n">
        <f aca="false">H234*(1+'(Betriebsstoff- &amp; Anlagendaten)'!$C$91/100)^$C256</f>
        <v>0</v>
      </c>
      <c r="I257" s="516" t="n">
        <f aca="false">I234*(1+'(Betriebsstoff- &amp; Anlagendaten)'!$C$91/100)^$C256</f>
        <v>0</v>
      </c>
      <c r="J257" s="439"/>
      <c r="K257" s="516" t="n">
        <f aca="false">SUM(F257:I257)</f>
        <v>0</v>
      </c>
      <c r="L257" s="439"/>
      <c r="M257" s="439"/>
      <c r="N257" s="516" t="n">
        <f aca="false">N234*(1+'(Betriebsstoff- &amp; Anlagendaten)'!$C$91/100)^$C256</f>
        <v>0</v>
      </c>
      <c r="O257" s="516" t="n">
        <f aca="false">O234*(1+'(Betriebsstoff- &amp; Anlagendaten)'!$C$91/100)^$C256</f>
        <v>0</v>
      </c>
      <c r="P257" s="516" t="n">
        <f aca="false">P234*(1+'(Betriebsstoff- &amp; Anlagendaten)'!$C$91/100)^$C256</f>
        <v>0</v>
      </c>
      <c r="Q257" s="516" t="n">
        <f aca="false">Q234*(1+'(Betriebsstoff- &amp; Anlagendaten)'!$C$91/100)^$C256</f>
        <v>0</v>
      </c>
      <c r="R257" s="439"/>
      <c r="S257" s="517" t="n">
        <f aca="false">SUM(N257:Q257)</f>
        <v>0</v>
      </c>
      <c r="T257" s="442"/>
      <c r="U257" s="437"/>
      <c r="V257" s="419"/>
      <c r="W257" s="515" t="n">
        <f aca="false">W234*(1+'(Betriebsstoff- &amp; Anlagendaten)'!$C$91/100)^$C256</f>
        <v>0</v>
      </c>
      <c r="X257" s="516" t="n">
        <f aca="false">X234*(1+'(Betriebsstoff- &amp; Anlagendaten)'!$C$91/100)^$C256</f>
        <v>0</v>
      </c>
      <c r="Y257" s="516" t="n">
        <f aca="false">Y234*(1+'(Betriebsstoff- &amp; Anlagendaten)'!$C$91/100)^$C256</f>
        <v>0</v>
      </c>
      <c r="Z257" s="516" t="n">
        <f aca="false">Z234*(1+'(Betriebsstoff- &amp; Anlagendaten)'!$C$91/100)^$C256</f>
        <v>0</v>
      </c>
      <c r="AA257" s="439"/>
      <c r="AB257" s="516" t="n">
        <f aca="false">SUM(W257:Z257)</f>
        <v>0</v>
      </c>
      <c r="AC257" s="439"/>
      <c r="AD257" s="439"/>
      <c r="AE257" s="516" t="n">
        <f aca="false">AE234*(1+'(Betriebsstoff- &amp; Anlagendaten)'!$C$91/100)^$C256</f>
        <v>0</v>
      </c>
      <c r="AF257" s="516" t="n">
        <f aca="false">AF234*(1+'(Betriebsstoff- &amp; Anlagendaten)'!$C$91/100)^$C256</f>
        <v>0</v>
      </c>
      <c r="AG257" s="516" t="n">
        <f aca="false">AG234*(1+'(Betriebsstoff- &amp; Anlagendaten)'!$C$91/100)^$C256</f>
        <v>0</v>
      </c>
      <c r="AH257" s="516" t="n">
        <f aca="false">AH234*(1+'(Betriebsstoff- &amp; Anlagendaten)'!$C$91/100)^$C256</f>
        <v>0</v>
      </c>
      <c r="AI257" s="439"/>
      <c r="AJ257" s="517" t="n">
        <f aca="false">SUM(AE257:AH257)</f>
        <v>0</v>
      </c>
      <c r="AK257" s="439"/>
      <c r="AL257" s="515" t="n">
        <f aca="false">AL234*(1+'(Betriebsstoff- &amp; Anlagendaten)'!$C$91/100)^$C256</f>
        <v>413.3457324</v>
      </c>
      <c r="AM257" s="516" t="n">
        <f aca="false">AM234*(1+'(Betriebsstoff- &amp; Anlagendaten)'!$C$91/100)^$C256</f>
        <v>218.5565560065</v>
      </c>
      <c r="AN257" s="516" t="n">
        <f aca="false">AN234*(1+'(Betriebsstoff- &amp; Anlagendaten)'!$C$91/100)^$C256</f>
        <v>449.513483985</v>
      </c>
      <c r="AO257" s="516" t="n">
        <f aca="false">AO234*(1+'(Betriebsstoff- &amp; Anlagendaten)'!$C$91/100)^$C256</f>
        <v>214.4230986825</v>
      </c>
      <c r="AP257" s="516" t="n">
        <f aca="false">AP234*(1+'(Betriebsstoff- &amp; Anlagendaten)'!$C$91/100)^$C256</f>
        <v>1333.03998699</v>
      </c>
      <c r="AQ257" s="516" t="n">
        <f aca="false">AQ234*(1+'(Betriebsstoff- &amp; Anlagendaten)'!$C$91/100)^$C256</f>
        <v>304.842477645</v>
      </c>
      <c r="AR257" s="516" t="n">
        <f aca="false">AR234*(1+'(Betriebsstoff- &amp; Anlagendaten)'!$C$91/100)^$C256</f>
        <v>1426.04277678</v>
      </c>
      <c r="AS257" s="516" t="n">
        <f aca="false">AS234*(1+'(Betriebsstoff- &amp; Anlagendaten)'!$C$91/100)^$C256</f>
        <v>1116.03347748</v>
      </c>
      <c r="AT257" s="516" t="n">
        <f aca="false">AT234*(1+'(Betriebsstoff- &amp; Anlagendaten)'!$C$91/100)^$C256</f>
        <v>1643.04928629</v>
      </c>
      <c r="AU257" s="516" t="n">
        <f aca="false">AU234*(1+'(Betriebsstoff- &amp; Anlagendaten)'!$C$91/100)^$C256</f>
        <v>201.506044545</v>
      </c>
      <c r="AV257" s="516" t="n">
        <f aca="false">AV234*(1+'(Betriebsstoff- &amp; Anlagendaten)'!$C$91/100)^$C256</f>
        <v>361.67751585</v>
      </c>
      <c r="AW257" s="516" t="n">
        <f aca="false">AW234*(1+'(Betriebsstoff- &amp; Anlagendaten)'!$C$91/100)^$C256</f>
        <v>490.848057225</v>
      </c>
      <c r="AX257" s="516" t="n">
        <f aca="false">AX234*(1+'(Betriebsstoff- &amp; Anlagendaten)'!$C$91/100)^$C256</f>
        <v>620.0185986</v>
      </c>
      <c r="AY257" s="516" t="n">
        <f aca="false">AY234*(1+'(Betriebsstoff- &amp; Anlagendaten)'!$C$91/100)^$C256</f>
        <v>749.189139975</v>
      </c>
      <c r="AZ257" s="516" t="n">
        <f aca="false">AZ234*(1+'(Betriebsstoff- &amp; Anlagendaten)'!$C$91/100)^$C256</f>
        <v>69.7520923425</v>
      </c>
      <c r="BA257" s="516" t="n">
        <f aca="false">BA234*(1+'(Betriebsstoff- &amp; Anlagendaten)'!$C$91/100)^$C256</f>
        <v>1240.0371972</v>
      </c>
      <c r="BB257" s="516" t="e">
        <f aca="false">BB234*(1+'(Betriebsstoff- &amp; Anlagendaten)'!$C$91/100)^$C256</f>
        <v>#DIV/0!</v>
      </c>
      <c r="BC257" s="516" t="e">
        <f aca="false">BC234*(1+'(Betriebsstoff- &amp; Anlagendaten)'!$C$91/100)^$C256</f>
        <v>#DIV/0!</v>
      </c>
    </row>
    <row r="258" customFormat="false" ht="15" hidden="false" customHeight="false" outlineLevel="0" collapsed="false">
      <c r="A258" s="24"/>
      <c r="B258" s="2"/>
      <c r="C258" s="514" t="n">
        <v>5</v>
      </c>
      <c r="D258" s="437"/>
      <c r="E258" s="419"/>
      <c r="F258" s="515" t="n">
        <f aca="false">F235*(1+'(Betriebsstoff- &amp; Anlagendaten)'!$C$91/100)^$C257</f>
        <v>0</v>
      </c>
      <c r="G258" s="516" t="n">
        <f aca="false">G235*(1+'(Betriebsstoff- &amp; Anlagendaten)'!$C$91/100)^$C257</f>
        <v>0</v>
      </c>
      <c r="H258" s="516" t="n">
        <f aca="false">H235*(1+'(Betriebsstoff- &amp; Anlagendaten)'!$C$91/100)^$C257</f>
        <v>0</v>
      </c>
      <c r="I258" s="516" t="n">
        <f aca="false">I235*(1+'(Betriebsstoff- &amp; Anlagendaten)'!$C$91/100)^$C257</f>
        <v>0</v>
      </c>
      <c r="J258" s="439"/>
      <c r="K258" s="516" t="n">
        <f aca="false">SUM(F258:I258)</f>
        <v>0</v>
      </c>
      <c r="L258" s="439"/>
      <c r="M258" s="439"/>
      <c r="N258" s="516" t="n">
        <f aca="false">N235*(1+'(Betriebsstoff- &amp; Anlagendaten)'!$C$91/100)^$C257</f>
        <v>0</v>
      </c>
      <c r="O258" s="516" t="n">
        <f aca="false">O235*(1+'(Betriebsstoff- &amp; Anlagendaten)'!$C$91/100)^$C257</f>
        <v>0</v>
      </c>
      <c r="P258" s="516" t="n">
        <f aca="false">P235*(1+'(Betriebsstoff- &amp; Anlagendaten)'!$C$91/100)^$C257</f>
        <v>0</v>
      </c>
      <c r="Q258" s="516" t="n">
        <f aca="false">Q235*(1+'(Betriebsstoff- &amp; Anlagendaten)'!$C$91/100)^$C257</f>
        <v>0</v>
      </c>
      <c r="R258" s="439"/>
      <c r="S258" s="517" t="n">
        <f aca="false">SUM(N258:Q258)</f>
        <v>0</v>
      </c>
      <c r="T258" s="442"/>
      <c r="U258" s="437"/>
      <c r="V258" s="419"/>
      <c r="W258" s="515" t="n">
        <f aca="false">W235*(1+'(Betriebsstoff- &amp; Anlagendaten)'!$C$91/100)^$C257</f>
        <v>0</v>
      </c>
      <c r="X258" s="516" t="n">
        <f aca="false">X235*(1+'(Betriebsstoff- &amp; Anlagendaten)'!$C$91/100)^$C257</f>
        <v>0</v>
      </c>
      <c r="Y258" s="516" t="n">
        <f aca="false">Y235*(1+'(Betriebsstoff- &amp; Anlagendaten)'!$C$91/100)^$C257</f>
        <v>0</v>
      </c>
      <c r="Z258" s="516" t="n">
        <f aca="false">Z235*(1+'(Betriebsstoff- &amp; Anlagendaten)'!$C$91/100)^$C257</f>
        <v>0</v>
      </c>
      <c r="AA258" s="439"/>
      <c r="AB258" s="516" t="n">
        <f aca="false">SUM(W258:Z258)</f>
        <v>0</v>
      </c>
      <c r="AC258" s="439"/>
      <c r="AD258" s="439"/>
      <c r="AE258" s="516" t="n">
        <f aca="false">AE235*(1+'(Betriebsstoff- &amp; Anlagendaten)'!$C$91/100)^$C257</f>
        <v>0</v>
      </c>
      <c r="AF258" s="516" t="n">
        <f aca="false">AF235*(1+'(Betriebsstoff- &amp; Anlagendaten)'!$C$91/100)^$C257</f>
        <v>0</v>
      </c>
      <c r="AG258" s="516" t="n">
        <f aca="false">AG235*(1+'(Betriebsstoff- &amp; Anlagendaten)'!$C$91/100)^$C257</f>
        <v>0</v>
      </c>
      <c r="AH258" s="516" t="n">
        <f aca="false">AH235*(1+'(Betriebsstoff- &amp; Anlagendaten)'!$C$91/100)^$C257</f>
        <v>0</v>
      </c>
      <c r="AI258" s="439"/>
      <c r="AJ258" s="517" t="n">
        <f aca="false">SUM(AE258:AH258)</f>
        <v>0</v>
      </c>
      <c r="AK258" s="439"/>
      <c r="AL258" s="515" t="n">
        <f aca="false">AL235*(1+'(Betriebsstoff- &amp; Anlagendaten)'!$C$91/100)^$C257</f>
        <v>417.8925354564</v>
      </c>
      <c r="AM258" s="516" t="n">
        <f aca="false">AM235*(1+'(Betriebsstoff- &amp; Anlagendaten)'!$C$91/100)^$C257</f>
        <v>220.960678122571</v>
      </c>
      <c r="AN258" s="516" t="n">
        <f aca="false">AN235*(1+'(Betriebsstoff- &amp; Anlagendaten)'!$C$91/100)^$C257</f>
        <v>454.458132308835</v>
      </c>
      <c r="AO258" s="516" t="n">
        <f aca="false">AO235*(1+'(Betriebsstoff- &amp; Anlagendaten)'!$C$91/100)^$C257</f>
        <v>216.781752768007</v>
      </c>
      <c r="AP258" s="516" t="n">
        <f aca="false">AP235*(1+'(Betriebsstoff- &amp; Anlagendaten)'!$C$91/100)^$C257</f>
        <v>1347.70342684689</v>
      </c>
      <c r="AQ258" s="516" t="n">
        <f aca="false">AQ235*(1+'(Betriebsstoff- &amp; Anlagendaten)'!$C$91/100)^$C257</f>
        <v>308.195744899095</v>
      </c>
      <c r="AR258" s="516" t="n">
        <f aca="false">AR235*(1+'(Betriebsstoff- &amp; Anlagendaten)'!$C$91/100)^$C257</f>
        <v>1441.72924732458</v>
      </c>
      <c r="AS258" s="516" t="n">
        <f aca="false">AS235*(1+'(Betriebsstoff- &amp; Anlagendaten)'!$C$91/100)^$C257</f>
        <v>1128.30984573228</v>
      </c>
      <c r="AT258" s="516" t="n">
        <f aca="false">AT235*(1+'(Betriebsstoff- &amp; Anlagendaten)'!$C$91/100)^$C257</f>
        <v>1661.12282843919</v>
      </c>
      <c r="AU258" s="516" t="n">
        <f aca="false">AU235*(1+'(Betriebsstoff- &amp; Anlagendaten)'!$C$91/100)^$C257</f>
        <v>203.722611034995</v>
      </c>
      <c r="AV258" s="516" t="n">
        <f aca="false">AV235*(1+'(Betriebsstoff- &amp; Anlagendaten)'!$C$91/100)^$C257</f>
        <v>365.65596852435</v>
      </c>
      <c r="AW258" s="516" t="n">
        <f aca="false">AW235*(1+'(Betriebsstoff- &amp; Anlagendaten)'!$C$91/100)^$C257</f>
        <v>496.247385854475</v>
      </c>
      <c r="AX258" s="516" t="n">
        <f aca="false">AX235*(1+'(Betriebsstoff- &amp; Anlagendaten)'!$C$91/100)^$C257</f>
        <v>626.8388031846</v>
      </c>
      <c r="AY258" s="516" t="n">
        <f aca="false">AY235*(1+'(Betriebsstoff- &amp; Anlagendaten)'!$C$91/100)^$C257</f>
        <v>757.430220514725</v>
      </c>
      <c r="AZ258" s="516" t="n">
        <f aca="false">AZ235*(1+'(Betriebsstoff- &amp; Anlagendaten)'!$C$91/100)^$C257</f>
        <v>70.5193653582675</v>
      </c>
      <c r="BA258" s="516" t="n">
        <f aca="false">BA235*(1+'(Betriebsstoff- &amp; Anlagendaten)'!$C$91/100)^$C257</f>
        <v>1253.6776063692</v>
      </c>
      <c r="BB258" s="516" t="e">
        <f aca="false">BB235*(1+'(Betriebsstoff- &amp; Anlagendaten)'!$C$91/100)^$C257</f>
        <v>#DIV/0!</v>
      </c>
      <c r="BC258" s="516" t="e">
        <f aca="false">BC235*(1+'(Betriebsstoff- &amp; Anlagendaten)'!$C$91/100)^$C257</f>
        <v>#DIV/0!</v>
      </c>
    </row>
    <row r="259" customFormat="false" ht="15" hidden="false" customHeight="false" outlineLevel="0" collapsed="false">
      <c r="A259" s="24"/>
      <c r="B259" s="2"/>
      <c r="C259" s="514" t="n">
        <v>6</v>
      </c>
      <c r="D259" s="437"/>
      <c r="E259" s="419"/>
      <c r="F259" s="515" t="n">
        <f aca="false">F236*(1+'(Betriebsstoff- &amp; Anlagendaten)'!$C$91/100)^$C258</f>
        <v>0</v>
      </c>
      <c r="G259" s="516" t="n">
        <f aca="false">G236*(1+'(Betriebsstoff- &amp; Anlagendaten)'!$C$91/100)^$C258</f>
        <v>0</v>
      </c>
      <c r="H259" s="516" t="n">
        <f aca="false">H236*(1+'(Betriebsstoff- &amp; Anlagendaten)'!$C$91/100)^$C258</f>
        <v>0</v>
      </c>
      <c r="I259" s="516" t="n">
        <f aca="false">I236*(1+'(Betriebsstoff- &amp; Anlagendaten)'!$C$91/100)^$C258</f>
        <v>0</v>
      </c>
      <c r="J259" s="439"/>
      <c r="K259" s="516" t="n">
        <f aca="false">SUM(F259:I259)</f>
        <v>0</v>
      </c>
      <c r="L259" s="439"/>
      <c r="M259" s="439"/>
      <c r="N259" s="516" t="n">
        <f aca="false">N236*(1+'(Betriebsstoff- &amp; Anlagendaten)'!$C$91/100)^$C258</f>
        <v>0</v>
      </c>
      <c r="O259" s="516" t="n">
        <f aca="false">O236*(1+'(Betriebsstoff- &amp; Anlagendaten)'!$C$91/100)^$C258</f>
        <v>0</v>
      </c>
      <c r="P259" s="516" t="n">
        <f aca="false">P236*(1+'(Betriebsstoff- &amp; Anlagendaten)'!$C$91/100)^$C258</f>
        <v>0</v>
      </c>
      <c r="Q259" s="516" t="n">
        <f aca="false">Q236*(1+'(Betriebsstoff- &amp; Anlagendaten)'!$C$91/100)^$C258</f>
        <v>0</v>
      </c>
      <c r="R259" s="439"/>
      <c r="S259" s="517" t="n">
        <f aca="false">SUM(N259:Q259)</f>
        <v>0</v>
      </c>
      <c r="T259" s="442"/>
      <c r="U259" s="437"/>
      <c r="V259" s="419"/>
      <c r="W259" s="515" t="n">
        <f aca="false">W236*(1+'(Betriebsstoff- &amp; Anlagendaten)'!$C$91/100)^$C258</f>
        <v>0</v>
      </c>
      <c r="X259" s="516" t="n">
        <f aca="false">X236*(1+'(Betriebsstoff- &amp; Anlagendaten)'!$C$91/100)^$C258</f>
        <v>0</v>
      </c>
      <c r="Y259" s="516" t="n">
        <f aca="false">Y236*(1+'(Betriebsstoff- &amp; Anlagendaten)'!$C$91/100)^$C258</f>
        <v>0</v>
      </c>
      <c r="Z259" s="516" t="n">
        <f aca="false">Z236*(1+'(Betriebsstoff- &amp; Anlagendaten)'!$C$91/100)^$C258</f>
        <v>0</v>
      </c>
      <c r="AA259" s="439"/>
      <c r="AB259" s="516" t="n">
        <f aca="false">SUM(W259:Z259)</f>
        <v>0</v>
      </c>
      <c r="AC259" s="439"/>
      <c r="AD259" s="439"/>
      <c r="AE259" s="516" t="n">
        <f aca="false">AE236*(1+'(Betriebsstoff- &amp; Anlagendaten)'!$C$91/100)^$C258</f>
        <v>0</v>
      </c>
      <c r="AF259" s="516" t="n">
        <f aca="false">AF236*(1+'(Betriebsstoff- &amp; Anlagendaten)'!$C$91/100)^$C258</f>
        <v>0</v>
      </c>
      <c r="AG259" s="516" t="n">
        <f aca="false">AG236*(1+'(Betriebsstoff- &amp; Anlagendaten)'!$C$91/100)^$C258</f>
        <v>0</v>
      </c>
      <c r="AH259" s="516" t="n">
        <f aca="false">AH236*(1+'(Betriebsstoff- &amp; Anlagendaten)'!$C$91/100)^$C258</f>
        <v>0</v>
      </c>
      <c r="AI259" s="439"/>
      <c r="AJ259" s="517" t="n">
        <f aca="false">SUM(AE259:AH259)</f>
        <v>0</v>
      </c>
      <c r="AK259" s="439"/>
      <c r="AL259" s="515" t="n">
        <f aca="false">AL236*(1+'(Betriebsstoff- &amp; Anlagendaten)'!$C$91/100)^$C258</f>
        <v>422.48935334642</v>
      </c>
      <c r="AM259" s="516" t="n">
        <f aca="false">AM236*(1+'(Betriebsstoff- &amp; Anlagendaten)'!$C$91/100)^$C258</f>
        <v>223.39124558192</v>
      </c>
      <c r="AN259" s="516" t="n">
        <f aca="false">AN236*(1+'(Betriebsstoff- &amp; Anlagendaten)'!$C$91/100)^$C258</f>
        <v>459.457171764232</v>
      </c>
      <c r="AO259" s="516" t="n">
        <f aca="false">AO236*(1+'(Betriebsstoff- &amp; Anlagendaten)'!$C$91/100)^$C258</f>
        <v>219.166352048455</v>
      </c>
      <c r="AP259" s="516" t="n">
        <f aca="false">AP236*(1+'(Betriebsstoff- &amp; Anlagendaten)'!$C$91/100)^$C258</f>
        <v>1362.52816454221</v>
      </c>
      <c r="AQ259" s="516" t="n">
        <f aca="false">AQ236*(1+'(Betriebsstoff- &amp; Anlagendaten)'!$C$91/100)^$C258</f>
        <v>311.585898092985</v>
      </c>
      <c r="AR259" s="516" t="n">
        <f aca="false">AR236*(1+'(Betriebsstoff- &amp; Anlagendaten)'!$C$91/100)^$C258</f>
        <v>1457.58826904515</v>
      </c>
      <c r="AS259" s="516" t="n">
        <f aca="false">AS236*(1+'(Betriebsstoff- &amp; Anlagendaten)'!$C$91/100)^$C258</f>
        <v>1140.72125403533</v>
      </c>
      <c r="AT259" s="516" t="n">
        <f aca="false">AT236*(1+'(Betriebsstoff- &amp; Anlagendaten)'!$C$91/100)^$C258</f>
        <v>1679.39517955202</v>
      </c>
      <c r="AU259" s="516" t="n">
        <f aca="false">AU236*(1+'(Betriebsstoff- &amp; Anlagendaten)'!$C$91/100)^$C258</f>
        <v>205.96355975638</v>
      </c>
      <c r="AV259" s="516" t="n">
        <f aca="false">AV236*(1+'(Betriebsstoff- &amp; Anlagendaten)'!$C$91/100)^$C258</f>
        <v>369.678184178118</v>
      </c>
      <c r="AW259" s="516" t="n">
        <f aca="false">AW236*(1+'(Betriebsstoff- &amp; Anlagendaten)'!$C$91/100)^$C258</f>
        <v>501.706107098874</v>
      </c>
      <c r="AX259" s="516" t="n">
        <f aca="false">AX236*(1+'(Betriebsstoff- &amp; Anlagendaten)'!$C$91/100)^$C258</f>
        <v>633.73403001963</v>
      </c>
      <c r="AY259" s="516" t="n">
        <f aca="false">AY236*(1+'(Betriebsstoff- &amp; Anlagendaten)'!$C$91/100)^$C258</f>
        <v>765.761952940387</v>
      </c>
      <c r="AZ259" s="516" t="n">
        <f aca="false">AZ236*(1+'(Betriebsstoff- &amp; Anlagendaten)'!$C$91/100)^$C258</f>
        <v>71.2950783772084</v>
      </c>
      <c r="BA259" s="516" t="n">
        <f aca="false">BA236*(1+'(Betriebsstoff- &amp; Anlagendaten)'!$C$91/100)^$C258</f>
        <v>1267.46806003926</v>
      </c>
      <c r="BB259" s="516" t="e">
        <f aca="false">BB236*(1+'(Betriebsstoff- &amp; Anlagendaten)'!$C$91/100)^$C258</f>
        <v>#DIV/0!</v>
      </c>
      <c r="BC259" s="516" t="e">
        <f aca="false">BC236*(1+'(Betriebsstoff- &amp; Anlagendaten)'!$C$91/100)^$C258</f>
        <v>#DIV/0!</v>
      </c>
    </row>
    <row r="260" customFormat="false" ht="15" hidden="false" customHeight="false" outlineLevel="0" collapsed="false">
      <c r="A260" s="24"/>
      <c r="B260" s="2"/>
      <c r="C260" s="514" t="n">
        <v>7</v>
      </c>
      <c r="D260" s="437"/>
      <c r="E260" s="419"/>
      <c r="F260" s="515" t="n">
        <f aca="false">F237*(1+'(Betriebsstoff- &amp; Anlagendaten)'!$C$91/100)^$C259</f>
        <v>0</v>
      </c>
      <c r="G260" s="516" t="n">
        <f aca="false">G237*(1+'(Betriebsstoff- &amp; Anlagendaten)'!$C$91/100)^$C259</f>
        <v>0</v>
      </c>
      <c r="H260" s="516" t="n">
        <f aca="false">H237*(1+'(Betriebsstoff- &amp; Anlagendaten)'!$C$91/100)^$C259</f>
        <v>0</v>
      </c>
      <c r="I260" s="516" t="n">
        <f aca="false">I237*(1+'(Betriebsstoff- &amp; Anlagendaten)'!$C$91/100)^$C259</f>
        <v>0</v>
      </c>
      <c r="J260" s="439"/>
      <c r="K260" s="516" t="n">
        <f aca="false">SUM(F260:I260)</f>
        <v>0</v>
      </c>
      <c r="L260" s="439"/>
      <c r="M260" s="439"/>
      <c r="N260" s="516" t="n">
        <f aca="false">N237*(1+'(Betriebsstoff- &amp; Anlagendaten)'!$C$91/100)^$C259</f>
        <v>0</v>
      </c>
      <c r="O260" s="516" t="n">
        <f aca="false">O237*(1+'(Betriebsstoff- &amp; Anlagendaten)'!$C$91/100)^$C259</f>
        <v>0</v>
      </c>
      <c r="P260" s="516" t="n">
        <f aca="false">P237*(1+'(Betriebsstoff- &amp; Anlagendaten)'!$C$91/100)^$C259</f>
        <v>0</v>
      </c>
      <c r="Q260" s="516" t="n">
        <f aca="false">Q237*(1+'(Betriebsstoff- &amp; Anlagendaten)'!$C$91/100)^$C259</f>
        <v>0</v>
      </c>
      <c r="R260" s="439"/>
      <c r="S260" s="517" t="n">
        <f aca="false">SUM(N260:Q260)</f>
        <v>0</v>
      </c>
      <c r="T260" s="442"/>
      <c r="U260" s="437"/>
      <c r="V260" s="419"/>
      <c r="W260" s="515" t="n">
        <f aca="false">W237*(1+'(Betriebsstoff- &amp; Anlagendaten)'!$C$91/100)^$C259</f>
        <v>0</v>
      </c>
      <c r="X260" s="516" t="n">
        <f aca="false">X237*(1+'(Betriebsstoff- &amp; Anlagendaten)'!$C$91/100)^$C259</f>
        <v>0</v>
      </c>
      <c r="Y260" s="516" t="n">
        <f aca="false">Y237*(1+'(Betriebsstoff- &amp; Anlagendaten)'!$C$91/100)^$C259</f>
        <v>0</v>
      </c>
      <c r="Z260" s="516" t="n">
        <f aca="false">Z237*(1+'(Betriebsstoff- &amp; Anlagendaten)'!$C$91/100)^$C259</f>
        <v>0</v>
      </c>
      <c r="AA260" s="439"/>
      <c r="AB260" s="516" t="n">
        <f aca="false">SUM(W260:Z260)</f>
        <v>0</v>
      </c>
      <c r="AC260" s="439"/>
      <c r="AD260" s="439"/>
      <c r="AE260" s="516" t="n">
        <f aca="false">AE237*(1+'(Betriebsstoff- &amp; Anlagendaten)'!$C$91/100)^$C259</f>
        <v>0</v>
      </c>
      <c r="AF260" s="516" t="n">
        <f aca="false">AF237*(1+'(Betriebsstoff- &amp; Anlagendaten)'!$C$91/100)^$C259</f>
        <v>0</v>
      </c>
      <c r="AG260" s="516" t="n">
        <f aca="false">AG237*(1+'(Betriebsstoff- &amp; Anlagendaten)'!$C$91/100)^$C259</f>
        <v>0</v>
      </c>
      <c r="AH260" s="516" t="n">
        <f aca="false">AH237*(1+'(Betriebsstoff- &amp; Anlagendaten)'!$C$91/100)^$C259</f>
        <v>0</v>
      </c>
      <c r="AI260" s="439"/>
      <c r="AJ260" s="517" t="n">
        <f aca="false">SUM(AE260:AH260)</f>
        <v>0</v>
      </c>
      <c r="AK260" s="439"/>
      <c r="AL260" s="515" t="n">
        <f aca="false">AL237*(1+'(Betriebsstoff- &amp; Anlagendaten)'!$C$91/100)^$C259</f>
        <v>427.136736233231</v>
      </c>
      <c r="AM260" s="516" t="n">
        <f aca="false">AM237*(1+'(Betriebsstoff- &amp; Anlagendaten)'!$C$91/100)^$C259</f>
        <v>225.848549283321</v>
      </c>
      <c r="AN260" s="516" t="n">
        <f aca="false">AN237*(1+'(Betriebsstoff- &amp; Anlagendaten)'!$C$91/100)^$C259</f>
        <v>464.511200653639</v>
      </c>
      <c r="AO260" s="516" t="n">
        <f aca="false">AO237*(1+'(Betriebsstoff- &amp; Anlagendaten)'!$C$91/100)^$C259</f>
        <v>221.577181920988</v>
      </c>
      <c r="AP260" s="516" t="n">
        <f aca="false">AP237*(1+'(Betriebsstoff- &amp; Anlagendaten)'!$C$91/100)^$C259</f>
        <v>1377.51597435217</v>
      </c>
      <c r="AQ260" s="516" t="n">
        <f aca="false">AQ237*(1+'(Betriebsstoff- &amp; Anlagendaten)'!$C$91/100)^$C259</f>
        <v>315.013342972008</v>
      </c>
      <c r="AR260" s="516" t="n">
        <f aca="false">AR237*(1+'(Betriebsstoff- &amp; Anlagendaten)'!$C$91/100)^$C259</f>
        <v>1473.62174000465</v>
      </c>
      <c r="AS260" s="516" t="n">
        <f aca="false">AS237*(1+'(Betriebsstoff- &amp; Anlagendaten)'!$C$91/100)^$C259</f>
        <v>1153.26918782972</v>
      </c>
      <c r="AT260" s="516" t="n">
        <f aca="false">AT237*(1+'(Betriebsstoff- &amp; Anlagendaten)'!$C$91/100)^$C259</f>
        <v>1697.86852652709</v>
      </c>
      <c r="AU260" s="516" t="n">
        <f aca="false">AU237*(1+'(Betriebsstoff- &amp; Anlagendaten)'!$C$91/100)^$C259</f>
        <v>208.2291589137</v>
      </c>
      <c r="AV260" s="516" t="n">
        <f aca="false">AV237*(1+'(Betriebsstoff- &amp; Anlagendaten)'!$C$91/100)^$C259</f>
        <v>373.744644204077</v>
      </c>
      <c r="AW260" s="516" t="n">
        <f aca="false">AW237*(1+'(Betriebsstoff- &amp; Anlagendaten)'!$C$91/100)^$C259</f>
        <v>507.224874276962</v>
      </c>
      <c r="AX260" s="516" t="n">
        <f aca="false">AX237*(1+'(Betriebsstoff- &amp; Anlagendaten)'!$C$91/100)^$C259</f>
        <v>640.705104349846</v>
      </c>
      <c r="AY260" s="516" t="n">
        <f aca="false">AY237*(1+'(Betriebsstoff- &amp; Anlagendaten)'!$C$91/100)^$C259</f>
        <v>774.185334422731</v>
      </c>
      <c r="AZ260" s="516" t="n">
        <f aca="false">AZ237*(1+'(Betriebsstoff- &amp; Anlagendaten)'!$C$91/100)^$C259</f>
        <v>72.0793242393577</v>
      </c>
      <c r="BA260" s="516" t="n">
        <f aca="false">BA237*(1+'(Betriebsstoff- &amp; Anlagendaten)'!$C$91/100)^$C259</f>
        <v>1281.41020869969</v>
      </c>
      <c r="BB260" s="516" t="e">
        <f aca="false">BB237*(1+'(Betriebsstoff- &amp; Anlagendaten)'!$C$91/100)^$C259</f>
        <v>#DIV/0!</v>
      </c>
      <c r="BC260" s="516" t="e">
        <f aca="false">BC237*(1+'(Betriebsstoff- &amp; Anlagendaten)'!$C$91/100)^$C259</f>
        <v>#DIV/0!</v>
      </c>
    </row>
    <row r="261" customFormat="false" ht="15" hidden="false" customHeight="false" outlineLevel="0" collapsed="false">
      <c r="A261" s="24"/>
      <c r="B261" s="2"/>
      <c r="C261" s="514" t="n">
        <v>8</v>
      </c>
      <c r="D261" s="437"/>
      <c r="E261" s="419"/>
      <c r="F261" s="515" t="n">
        <f aca="false">F238*(1+'(Betriebsstoff- &amp; Anlagendaten)'!$C$91/100)^$C260</f>
        <v>0</v>
      </c>
      <c r="G261" s="516" t="n">
        <f aca="false">G238*(1+'(Betriebsstoff- &amp; Anlagendaten)'!$C$91/100)^$C260</f>
        <v>0</v>
      </c>
      <c r="H261" s="516" t="n">
        <f aca="false">H238*(1+'(Betriebsstoff- &amp; Anlagendaten)'!$C$91/100)^$C260</f>
        <v>0</v>
      </c>
      <c r="I261" s="516" t="n">
        <f aca="false">I238*(1+'(Betriebsstoff- &amp; Anlagendaten)'!$C$91/100)^$C260</f>
        <v>0</v>
      </c>
      <c r="J261" s="439"/>
      <c r="K261" s="516" t="n">
        <f aca="false">SUM(F261:I261)</f>
        <v>0</v>
      </c>
      <c r="L261" s="439"/>
      <c r="M261" s="439"/>
      <c r="N261" s="516" t="n">
        <f aca="false">N238*(1+'(Betriebsstoff- &amp; Anlagendaten)'!$C$91/100)^$C260</f>
        <v>0</v>
      </c>
      <c r="O261" s="516" t="n">
        <f aca="false">O238*(1+'(Betriebsstoff- &amp; Anlagendaten)'!$C$91/100)^$C260</f>
        <v>0</v>
      </c>
      <c r="P261" s="516" t="n">
        <f aca="false">P238*(1+'(Betriebsstoff- &amp; Anlagendaten)'!$C$91/100)^$C260</f>
        <v>0</v>
      </c>
      <c r="Q261" s="516" t="n">
        <f aca="false">Q238*(1+'(Betriebsstoff- &amp; Anlagendaten)'!$C$91/100)^$C260</f>
        <v>0</v>
      </c>
      <c r="R261" s="439"/>
      <c r="S261" s="517" t="n">
        <f aca="false">SUM(N261:Q261)</f>
        <v>0</v>
      </c>
      <c r="T261" s="442"/>
      <c r="U261" s="437"/>
      <c r="V261" s="419"/>
      <c r="W261" s="515" t="n">
        <f aca="false">W238*(1+'(Betriebsstoff- &amp; Anlagendaten)'!$C$91/100)^$C260</f>
        <v>0</v>
      </c>
      <c r="X261" s="516" t="n">
        <f aca="false">X238*(1+'(Betriebsstoff- &amp; Anlagendaten)'!$C$91/100)^$C260</f>
        <v>0</v>
      </c>
      <c r="Y261" s="516" t="n">
        <f aca="false">Y238*(1+'(Betriebsstoff- &amp; Anlagendaten)'!$C$91/100)^$C260</f>
        <v>0</v>
      </c>
      <c r="Z261" s="516" t="n">
        <f aca="false">Z238*(1+'(Betriebsstoff- &amp; Anlagendaten)'!$C$91/100)^$C260</f>
        <v>0</v>
      </c>
      <c r="AA261" s="439"/>
      <c r="AB261" s="516" t="n">
        <f aca="false">SUM(W261:Z261)</f>
        <v>0</v>
      </c>
      <c r="AC261" s="439"/>
      <c r="AD261" s="439"/>
      <c r="AE261" s="516" t="n">
        <f aca="false">AE238*(1+'(Betriebsstoff- &amp; Anlagendaten)'!$C$91/100)^$C260</f>
        <v>0</v>
      </c>
      <c r="AF261" s="516" t="n">
        <f aca="false">AF238*(1+'(Betriebsstoff- &amp; Anlagendaten)'!$C$91/100)^$C260</f>
        <v>0</v>
      </c>
      <c r="AG261" s="516" t="n">
        <f aca="false">AG238*(1+'(Betriebsstoff- &amp; Anlagendaten)'!$C$91/100)^$C260</f>
        <v>0</v>
      </c>
      <c r="AH261" s="516" t="n">
        <f aca="false">AH238*(1+'(Betriebsstoff- &amp; Anlagendaten)'!$C$91/100)^$C260</f>
        <v>0</v>
      </c>
      <c r="AI261" s="439"/>
      <c r="AJ261" s="517" t="n">
        <f aca="false">SUM(AE261:AH261)</f>
        <v>0</v>
      </c>
      <c r="AK261" s="439"/>
      <c r="AL261" s="515" t="n">
        <f aca="false">AL238*(1+'(Betriebsstoff- &amp; Anlagendaten)'!$C$91/100)^$C260</f>
        <v>431.835240331796</v>
      </c>
      <c r="AM261" s="516" t="n">
        <f aca="false">AM238*(1+'(Betriebsstoff- &amp; Anlagendaten)'!$C$91/100)^$C260</f>
        <v>228.332883325437</v>
      </c>
      <c r="AN261" s="516" t="n">
        <f aca="false">AN238*(1+'(Betriebsstoff- &amp; Anlagendaten)'!$C$91/100)^$C260</f>
        <v>469.620823860828</v>
      </c>
      <c r="AO261" s="516" t="n">
        <f aca="false">AO238*(1+'(Betriebsstoff- &amp; Anlagendaten)'!$C$91/100)^$C260</f>
        <v>224.014530922119</v>
      </c>
      <c r="AP261" s="516" t="n">
        <f aca="false">AP238*(1+'(Betriebsstoff- &amp; Anlagendaten)'!$C$91/100)^$C260</f>
        <v>1392.66865007004</v>
      </c>
      <c r="AQ261" s="516" t="n">
        <f aca="false">AQ238*(1+'(Betriebsstoff- &amp; Anlagendaten)'!$C$91/100)^$C260</f>
        <v>318.4784897447</v>
      </c>
      <c r="AR261" s="516" t="n">
        <f aca="false">AR238*(1+'(Betriebsstoff- &amp; Anlagendaten)'!$C$91/100)^$C260</f>
        <v>1489.8315791447</v>
      </c>
      <c r="AS261" s="516" t="n">
        <f aca="false">AS238*(1+'(Betriebsstoff- &amp; Anlagendaten)'!$C$91/100)^$C260</f>
        <v>1165.95514889585</v>
      </c>
      <c r="AT261" s="516" t="n">
        <f aca="false">AT238*(1+'(Betriebsstoff- &amp; Anlagendaten)'!$C$91/100)^$C260</f>
        <v>1716.54508031889</v>
      </c>
      <c r="AU261" s="516" t="n">
        <f aca="false">AU238*(1+'(Betriebsstoff- &amp; Anlagendaten)'!$C$91/100)^$C260</f>
        <v>210.519679661751</v>
      </c>
      <c r="AV261" s="516" t="n">
        <f aca="false">AV238*(1+'(Betriebsstoff- &amp; Anlagendaten)'!$C$91/100)^$C260</f>
        <v>377.855835290322</v>
      </c>
      <c r="AW261" s="516" t="n">
        <f aca="false">AW238*(1+'(Betriebsstoff- &amp; Anlagendaten)'!$C$91/100)^$C260</f>
        <v>512.804347894008</v>
      </c>
      <c r="AX261" s="516" t="n">
        <f aca="false">AX238*(1+'(Betriebsstoff- &amp; Anlagendaten)'!$C$91/100)^$C260</f>
        <v>647.752860497694</v>
      </c>
      <c r="AY261" s="516" t="n">
        <f aca="false">AY238*(1+'(Betriebsstoff- &amp; Anlagendaten)'!$C$91/100)^$C260</f>
        <v>782.701373101381</v>
      </c>
      <c r="AZ261" s="516" t="n">
        <f aca="false">AZ238*(1+'(Betriebsstoff- &amp; Anlagendaten)'!$C$91/100)^$C260</f>
        <v>72.8721968059906</v>
      </c>
      <c r="BA261" s="516" t="n">
        <f aca="false">BA238*(1+'(Betriebsstoff- &amp; Anlagendaten)'!$C$91/100)^$C260</f>
        <v>1295.50572099539</v>
      </c>
      <c r="BB261" s="516" t="e">
        <f aca="false">BB238*(1+'(Betriebsstoff- &amp; Anlagendaten)'!$C$91/100)^$C260</f>
        <v>#DIV/0!</v>
      </c>
      <c r="BC261" s="516" t="e">
        <f aca="false">BC238*(1+'(Betriebsstoff- &amp; Anlagendaten)'!$C$91/100)^$C260</f>
        <v>#DIV/0!</v>
      </c>
    </row>
    <row r="262" customFormat="false" ht="15" hidden="false" customHeight="false" outlineLevel="0" collapsed="false">
      <c r="A262" s="24"/>
      <c r="B262" s="2"/>
      <c r="C262" s="514" t="n">
        <v>9</v>
      </c>
      <c r="D262" s="437"/>
      <c r="E262" s="419"/>
      <c r="F262" s="515" t="n">
        <f aca="false">F239*(1+'(Betriebsstoff- &amp; Anlagendaten)'!$C$91/100)^$C261</f>
        <v>0</v>
      </c>
      <c r="G262" s="516" t="n">
        <f aca="false">G239*(1+'(Betriebsstoff- &amp; Anlagendaten)'!$C$91/100)^$C261</f>
        <v>0</v>
      </c>
      <c r="H262" s="516" t="n">
        <f aca="false">H239*(1+'(Betriebsstoff- &amp; Anlagendaten)'!$C$91/100)^$C261</f>
        <v>0</v>
      </c>
      <c r="I262" s="516" t="n">
        <f aca="false">I239*(1+'(Betriebsstoff- &amp; Anlagendaten)'!$C$91/100)^$C261</f>
        <v>0</v>
      </c>
      <c r="J262" s="439"/>
      <c r="K262" s="516" t="n">
        <f aca="false">SUM(F262:I262)</f>
        <v>0</v>
      </c>
      <c r="L262" s="439"/>
      <c r="M262" s="439"/>
      <c r="N262" s="516" t="n">
        <f aca="false">N239*(1+'(Betriebsstoff- &amp; Anlagendaten)'!$C$91/100)^$C261</f>
        <v>0</v>
      </c>
      <c r="O262" s="516" t="n">
        <f aca="false">O239*(1+'(Betriebsstoff- &amp; Anlagendaten)'!$C$91/100)^$C261</f>
        <v>0</v>
      </c>
      <c r="P262" s="516" t="n">
        <f aca="false">P239*(1+'(Betriebsstoff- &amp; Anlagendaten)'!$C$91/100)^$C261</f>
        <v>0</v>
      </c>
      <c r="Q262" s="516" t="n">
        <f aca="false">Q239*(1+'(Betriebsstoff- &amp; Anlagendaten)'!$C$91/100)^$C261</f>
        <v>0</v>
      </c>
      <c r="R262" s="439"/>
      <c r="S262" s="517" t="n">
        <f aca="false">SUM(N262:Q262)</f>
        <v>0</v>
      </c>
      <c r="T262" s="442"/>
      <c r="U262" s="437"/>
      <c r="V262" s="419"/>
      <c r="W262" s="515" t="n">
        <f aca="false">W239*(1+'(Betriebsstoff- &amp; Anlagendaten)'!$C$91/100)^$C261</f>
        <v>0</v>
      </c>
      <c r="X262" s="516" t="n">
        <f aca="false">X239*(1+'(Betriebsstoff- &amp; Anlagendaten)'!$C$91/100)^$C261</f>
        <v>0</v>
      </c>
      <c r="Y262" s="516" t="n">
        <f aca="false">Y239*(1+'(Betriebsstoff- &amp; Anlagendaten)'!$C$91/100)^$C261</f>
        <v>0</v>
      </c>
      <c r="Z262" s="516" t="n">
        <f aca="false">Z239*(1+'(Betriebsstoff- &amp; Anlagendaten)'!$C$91/100)^$C261</f>
        <v>0</v>
      </c>
      <c r="AA262" s="439"/>
      <c r="AB262" s="516" t="n">
        <f aca="false">SUM(W262:Z262)</f>
        <v>0</v>
      </c>
      <c r="AC262" s="439"/>
      <c r="AD262" s="439"/>
      <c r="AE262" s="516" t="n">
        <f aca="false">AE239*(1+'(Betriebsstoff- &amp; Anlagendaten)'!$C$91/100)^$C261</f>
        <v>0</v>
      </c>
      <c r="AF262" s="516" t="n">
        <f aca="false">AF239*(1+'(Betriebsstoff- &amp; Anlagendaten)'!$C$91/100)^$C261</f>
        <v>0</v>
      </c>
      <c r="AG262" s="516" t="n">
        <f aca="false">AG239*(1+'(Betriebsstoff- &amp; Anlagendaten)'!$C$91/100)^$C261</f>
        <v>0</v>
      </c>
      <c r="AH262" s="516" t="n">
        <f aca="false">AH239*(1+'(Betriebsstoff- &amp; Anlagendaten)'!$C$91/100)^$C261</f>
        <v>0</v>
      </c>
      <c r="AI262" s="439"/>
      <c r="AJ262" s="517" t="n">
        <f aca="false">SUM(AE262:AH262)</f>
        <v>0</v>
      </c>
      <c r="AK262" s="439"/>
      <c r="AL262" s="515" t="n">
        <f aca="false">AL239*(1+'(Betriebsstoff- &amp; Anlagendaten)'!$C$91/100)^$C261</f>
        <v>436.585427975446</v>
      </c>
      <c r="AM262" s="516" t="n">
        <f aca="false">AM239*(1+'(Betriebsstoff- &amp; Anlagendaten)'!$C$91/100)^$C261</f>
        <v>230.844545042017</v>
      </c>
      <c r="AN262" s="516" t="n">
        <f aca="false">AN239*(1+'(Betriebsstoff- &amp; Anlagendaten)'!$C$91/100)^$C261</f>
        <v>474.786652923298</v>
      </c>
      <c r="AO262" s="516" t="n">
        <f aca="false">AO239*(1+'(Betriebsstoff- &amp; Anlagendaten)'!$C$91/100)^$C261</f>
        <v>226.478690762263</v>
      </c>
      <c r="AP262" s="516" t="n">
        <f aca="false">AP239*(1+'(Betriebsstoff- &amp; Anlagendaten)'!$C$91/100)^$C261</f>
        <v>1407.98800522081</v>
      </c>
      <c r="AQ262" s="516" t="n">
        <f aca="false">AQ239*(1+'(Betriebsstoff- &amp; Anlagendaten)'!$C$91/100)^$C261</f>
        <v>321.981753131891</v>
      </c>
      <c r="AR262" s="516" t="n">
        <f aca="false">AR239*(1+'(Betriebsstoff- &amp; Anlagendaten)'!$C$91/100)^$C261</f>
        <v>1506.21972651529</v>
      </c>
      <c r="AS262" s="516" t="n">
        <f aca="false">AS239*(1+'(Betriebsstoff- &amp; Anlagendaten)'!$C$91/100)^$C261</f>
        <v>1178.7806555337</v>
      </c>
      <c r="AT262" s="516" t="n">
        <f aca="false">AT239*(1+'(Betriebsstoff- &amp; Anlagendaten)'!$C$91/100)^$C261</f>
        <v>1735.4270762024</v>
      </c>
      <c r="AU262" s="516" t="n">
        <f aca="false">AU239*(1+'(Betriebsstoff- &amp; Anlagendaten)'!$C$91/100)^$C261</f>
        <v>212.83539613803</v>
      </c>
      <c r="AV262" s="516" t="n">
        <f aca="false">AV239*(1+'(Betriebsstoff- &amp; Anlagendaten)'!$C$91/100)^$C261</f>
        <v>382.012249478515</v>
      </c>
      <c r="AW262" s="516" t="n">
        <f aca="false">AW239*(1+'(Betriebsstoff- &amp; Anlagendaten)'!$C$91/100)^$C261</f>
        <v>518.445195720842</v>
      </c>
      <c r="AX262" s="516" t="n">
        <f aca="false">AX239*(1+'(Betriebsstoff- &amp; Anlagendaten)'!$C$91/100)^$C261</f>
        <v>654.878141963169</v>
      </c>
      <c r="AY262" s="516" t="n">
        <f aca="false">AY239*(1+'(Betriebsstoff- &amp; Anlagendaten)'!$C$91/100)^$C261</f>
        <v>791.311088205496</v>
      </c>
      <c r="AZ262" s="516" t="n">
        <f aca="false">AZ239*(1+'(Betriebsstoff- &amp; Anlagendaten)'!$C$91/100)^$C261</f>
        <v>73.6737909708565</v>
      </c>
      <c r="BA262" s="516" t="n">
        <f aca="false">BA239*(1+'(Betriebsstoff- &amp; Anlagendaten)'!$C$91/100)^$C261</f>
        <v>1309.75628392634</v>
      </c>
      <c r="BB262" s="516" t="e">
        <f aca="false">BB239*(1+'(Betriebsstoff- &amp; Anlagendaten)'!$C$91/100)^$C261</f>
        <v>#DIV/0!</v>
      </c>
      <c r="BC262" s="516" t="e">
        <f aca="false">BC239*(1+'(Betriebsstoff- &amp; Anlagendaten)'!$C$91/100)^$C261</f>
        <v>#DIV/0!</v>
      </c>
    </row>
    <row r="263" customFormat="false" ht="15" hidden="false" customHeight="false" outlineLevel="0" collapsed="false">
      <c r="A263" s="24"/>
      <c r="B263" s="2"/>
      <c r="C263" s="514" t="n">
        <v>10</v>
      </c>
      <c r="D263" s="437"/>
      <c r="E263" s="419"/>
      <c r="F263" s="515" t="n">
        <f aca="false">F240*(1+'(Betriebsstoff- &amp; Anlagendaten)'!$C$91/100)^$C262</f>
        <v>0</v>
      </c>
      <c r="G263" s="516" t="n">
        <f aca="false">G240*(1+'(Betriebsstoff- &amp; Anlagendaten)'!$C$91/100)^$C262</f>
        <v>0</v>
      </c>
      <c r="H263" s="516" t="n">
        <f aca="false">H240*(1+'(Betriebsstoff- &amp; Anlagendaten)'!$C$91/100)^$C262</f>
        <v>0</v>
      </c>
      <c r="I263" s="516" t="n">
        <f aca="false">I240*(1+'(Betriebsstoff- &amp; Anlagendaten)'!$C$91/100)^$C262</f>
        <v>0</v>
      </c>
      <c r="J263" s="439"/>
      <c r="K263" s="516" t="n">
        <f aca="false">SUM(F263:I263)</f>
        <v>0</v>
      </c>
      <c r="L263" s="439"/>
      <c r="M263" s="439"/>
      <c r="N263" s="516" t="n">
        <f aca="false">N240*(1+'(Betriebsstoff- &amp; Anlagendaten)'!$C$91/100)^$C262</f>
        <v>0</v>
      </c>
      <c r="O263" s="516" t="n">
        <f aca="false">O240*(1+'(Betriebsstoff- &amp; Anlagendaten)'!$C$91/100)^$C262</f>
        <v>0</v>
      </c>
      <c r="P263" s="516" t="n">
        <f aca="false">P240*(1+'(Betriebsstoff- &amp; Anlagendaten)'!$C$91/100)^$C262</f>
        <v>0</v>
      </c>
      <c r="Q263" s="516" t="n">
        <f aca="false">Q240*(1+'(Betriebsstoff- &amp; Anlagendaten)'!$C$91/100)^$C262</f>
        <v>0</v>
      </c>
      <c r="R263" s="439"/>
      <c r="S263" s="517" t="n">
        <f aca="false">SUM(N263:Q263)</f>
        <v>0</v>
      </c>
      <c r="T263" s="442"/>
      <c r="U263" s="437"/>
      <c r="V263" s="419"/>
      <c r="W263" s="515" t="n">
        <f aca="false">W240*(1+'(Betriebsstoff- &amp; Anlagendaten)'!$C$91/100)^$C262</f>
        <v>0</v>
      </c>
      <c r="X263" s="516" t="n">
        <f aca="false">X240*(1+'(Betriebsstoff- &amp; Anlagendaten)'!$C$91/100)^$C262</f>
        <v>0</v>
      </c>
      <c r="Y263" s="516" t="n">
        <f aca="false">Y240*(1+'(Betriebsstoff- &amp; Anlagendaten)'!$C$91/100)^$C262</f>
        <v>0</v>
      </c>
      <c r="Z263" s="516" t="n">
        <f aca="false">Z240*(1+'(Betriebsstoff- &amp; Anlagendaten)'!$C$91/100)^$C262</f>
        <v>0</v>
      </c>
      <c r="AA263" s="439"/>
      <c r="AB263" s="516" t="n">
        <f aca="false">SUM(W263:Z263)</f>
        <v>0</v>
      </c>
      <c r="AC263" s="439"/>
      <c r="AD263" s="439"/>
      <c r="AE263" s="516" t="n">
        <f aca="false">AE240*(1+'(Betriebsstoff- &amp; Anlagendaten)'!$C$91/100)^$C262</f>
        <v>0</v>
      </c>
      <c r="AF263" s="516" t="n">
        <f aca="false">AF240*(1+'(Betriebsstoff- &amp; Anlagendaten)'!$C$91/100)^$C262</f>
        <v>0</v>
      </c>
      <c r="AG263" s="516" t="n">
        <f aca="false">AG240*(1+'(Betriebsstoff- &amp; Anlagendaten)'!$C$91/100)^$C262</f>
        <v>0</v>
      </c>
      <c r="AH263" s="516" t="n">
        <f aca="false">AH240*(1+'(Betriebsstoff- &amp; Anlagendaten)'!$C$91/100)^$C262</f>
        <v>0</v>
      </c>
      <c r="AI263" s="439"/>
      <c r="AJ263" s="517" t="n">
        <f aca="false">SUM(AE263:AH263)</f>
        <v>0</v>
      </c>
      <c r="AK263" s="439"/>
      <c r="AL263" s="515" t="n">
        <f aca="false">AL240*(1+'(Betriebsstoff- &amp; Anlagendaten)'!$C$91/100)^$C262</f>
        <v>441.387867683176</v>
      </c>
      <c r="AM263" s="516" t="n">
        <f aca="false">AM240*(1+'(Betriebsstoff- &amp; Anlagendaten)'!$C$91/100)^$C262</f>
        <v>233.383835037479</v>
      </c>
      <c r="AN263" s="516" t="n">
        <f aca="false">AN240*(1+'(Betriebsstoff- &amp; Anlagendaten)'!$C$91/100)^$C262</f>
        <v>480.009306105454</v>
      </c>
      <c r="AO263" s="516" t="n">
        <f aca="false">AO240*(1+'(Betriebsstoff- &amp; Anlagendaten)'!$C$91/100)^$C262</f>
        <v>228.969956360647</v>
      </c>
      <c r="AP263" s="516" t="n">
        <f aca="false">AP240*(1+'(Betriebsstoff- &amp; Anlagendaten)'!$C$91/100)^$C262</f>
        <v>1423.47587327824</v>
      </c>
      <c r="AQ263" s="516" t="n">
        <f aca="false">AQ240*(1+'(Betriebsstoff- &amp; Anlagendaten)'!$C$91/100)^$C262</f>
        <v>325.523552416342</v>
      </c>
      <c r="AR263" s="516" t="n">
        <f aca="false">AR240*(1+'(Betriebsstoff- &amp; Anlagendaten)'!$C$91/100)^$C262</f>
        <v>1522.78814350696</v>
      </c>
      <c r="AS263" s="516" t="n">
        <f aca="false">AS240*(1+'(Betriebsstoff- &amp; Anlagendaten)'!$C$91/100)^$C262</f>
        <v>1191.74724274457</v>
      </c>
      <c r="AT263" s="516" t="n">
        <f aca="false">AT240*(1+'(Betriebsstoff- &amp; Anlagendaten)'!$C$91/100)^$C262</f>
        <v>1754.51677404062</v>
      </c>
      <c r="AU263" s="516" t="n">
        <f aca="false">AU240*(1+'(Betriebsstoff- &amp; Anlagendaten)'!$C$91/100)^$C262</f>
        <v>215.176585495548</v>
      </c>
      <c r="AV263" s="516" t="n">
        <f aca="false">AV240*(1+'(Betriebsstoff- &amp; Anlagendaten)'!$C$91/100)^$C262</f>
        <v>386.214384222779</v>
      </c>
      <c r="AW263" s="516" t="n">
        <f aca="false">AW240*(1+'(Betriebsstoff- &amp; Anlagendaten)'!$C$91/100)^$C262</f>
        <v>524.148092873771</v>
      </c>
      <c r="AX263" s="516" t="n">
        <f aca="false">AX240*(1+'(Betriebsstoff- &amp; Anlagendaten)'!$C$91/100)^$C262</f>
        <v>662.081801524764</v>
      </c>
      <c r="AY263" s="516" t="n">
        <f aca="false">AY240*(1+'(Betriebsstoff- &amp; Anlagendaten)'!$C$91/100)^$C262</f>
        <v>800.015510175756</v>
      </c>
      <c r="AZ263" s="516" t="n">
        <f aca="false">AZ240*(1+'(Betriebsstoff- &amp; Anlagendaten)'!$C$91/100)^$C262</f>
        <v>74.4842026715359</v>
      </c>
      <c r="BA263" s="516" t="n">
        <f aca="false">BA240*(1+'(Betriebsstoff- &amp; Anlagendaten)'!$C$91/100)^$C262</f>
        <v>1324.16360304953</v>
      </c>
      <c r="BB263" s="516" t="e">
        <f aca="false">BB240*(1+'(Betriebsstoff- &amp; Anlagendaten)'!$C$91/100)^$C262</f>
        <v>#DIV/0!</v>
      </c>
      <c r="BC263" s="516" t="e">
        <f aca="false">BC240*(1+'(Betriebsstoff- &amp; Anlagendaten)'!$C$91/100)^$C262</f>
        <v>#DIV/0!</v>
      </c>
    </row>
    <row r="264" customFormat="false" ht="15" hidden="false" customHeight="false" outlineLevel="0" collapsed="false">
      <c r="A264" s="24"/>
      <c r="B264" s="2"/>
      <c r="C264" s="514" t="n">
        <v>11</v>
      </c>
      <c r="D264" s="437"/>
      <c r="E264" s="419"/>
      <c r="F264" s="515" t="n">
        <f aca="false">F241*(1+'(Betriebsstoff- &amp; Anlagendaten)'!$C$91/100)^$C263</f>
        <v>0</v>
      </c>
      <c r="G264" s="516" t="n">
        <f aca="false">G241*(1+'(Betriebsstoff- &amp; Anlagendaten)'!$C$91/100)^$C263</f>
        <v>0</v>
      </c>
      <c r="H264" s="516" t="n">
        <f aca="false">H241*(1+'(Betriebsstoff- &amp; Anlagendaten)'!$C$91/100)^$C263</f>
        <v>0</v>
      </c>
      <c r="I264" s="516" t="n">
        <f aca="false">I241*(1+'(Betriebsstoff- &amp; Anlagendaten)'!$C$91/100)^$C263</f>
        <v>0</v>
      </c>
      <c r="J264" s="439"/>
      <c r="K264" s="516" t="n">
        <f aca="false">SUM(F264:I264)</f>
        <v>0</v>
      </c>
      <c r="L264" s="439"/>
      <c r="M264" s="439"/>
      <c r="N264" s="516" t="n">
        <f aca="false">N241*(1+'(Betriebsstoff- &amp; Anlagendaten)'!$C$91/100)^$C263</f>
        <v>0</v>
      </c>
      <c r="O264" s="516" t="n">
        <f aca="false">O241*(1+'(Betriebsstoff- &amp; Anlagendaten)'!$C$91/100)^$C263</f>
        <v>0</v>
      </c>
      <c r="P264" s="516" t="n">
        <f aca="false">P241*(1+'(Betriebsstoff- &amp; Anlagendaten)'!$C$91/100)^$C263</f>
        <v>0</v>
      </c>
      <c r="Q264" s="516" t="n">
        <f aca="false">Q241*(1+'(Betriebsstoff- &amp; Anlagendaten)'!$C$91/100)^$C263</f>
        <v>0</v>
      </c>
      <c r="R264" s="439"/>
      <c r="S264" s="517" t="n">
        <f aca="false">SUM(N264:Q264)</f>
        <v>0</v>
      </c>
      <c r="T264" s="442"/>
      <c r="U264" s="437"/>
      <c r="V264" s="419"/>
      <c r="W264" s="515" t="n">
        <f aca="false">W241*(1+'(Betriebsstoff- &amp; Anlagendaten)'!$C$91/100)^$C263</f>
        <v>0</v>
      </c>
      <c r="X264" s="516" t="n">
        <f aca="false">X241*(1+'(Betriebsstoff- &amp; Anlagendaten)'!$C$91/100)^$C263</f>
        <v>0</v>
      </c>
      <c r="Y264" s="516" t="n">
        <f aca="false">Y241*(1+'(Betriebsstoff- &amp; Anlagendaten)'!$C$91/100)^$C263</f>
        <v>0</v>
      </c>
      <c r="Z264" s="516" t="n">
        <f aca="false">Z241*(1+'(Betriebsstoff- &amp; Anlagendaten)'!$C$91/100)^$C263</f>
        <v>0</v>
      </c>
      <c r="AA264" s="439"/>
      <c r="AB264" s="516" t="n">
        <f aca="false">SUM(W264:Z264)</f>
        <v>0</v>
      </c>
      <c r="AC264" s="439"/>
      <c r="AD264" s="439"/>
      <c r="AE264" s="516" t="n">
        <f aca="false">AE241*(1+'(Betriebsstoff- &amp; Anlagendaten)'!$C$91/100)^$C263</f>
        <v>0</v>
      </c>
      <c r="AF264" s="516" t="n">
        <f aca="false">AF241*(1+'(Betriebsstoff- &amp; Anlagendaten)'!$C$91/100)^$C263</f>
        <v>0</v>
      </c>
      <c r="AG264" s="516" t="n">
        <f aca="false">AG241*(1+'(Betriebsstoff- &amp; Anlagendaten)'!$C$91/100)^$C263</f>
        <v>0</v>
      </c>
      <c r="AH264" s="516" t="n">
        <f aca="false">AH241*(1+'(Betriebsstoff- &amp; Anlagendaten)'!$C$91/100)^$C263</f>
        <v>0</v>
      </c>
      <c r="AI264" s="439"/>
      <c r="AJ264" s="517" t="n">
        <f aca="false">SUM(AE264:AH264)</f>
        <v>0</v>
      </c>
      <c r="AK264" s="439"/>
      <c r="AL264" s="515" t="n">
        <f aca="false">AL241*(1+'(Betriebsstoff- &amp; Anlagendaten)'!$C$91/100)^$C263</f>
        <v>446.243134227691</v>
      </c>
      <c r="AM264" s="516" t="n">
        <f aca="false">AM241*(1+'(Betriebsstoff- &amp; Anlagendaten)'!$C$91/100)^$C263</f>
        <v>235.951057222891</v>
      </c>
      <c r="AN264" s="516" t="n">
        <f aca="false">AN241*(1+'(Betriebsstoff- &amp; Anlagendaten)'!$C$91/100)^$C263</f>
        <v>485.289408472614</v>
      </c>
      <c r="AO264" s="516" t="n">
        <f aca="false">AO241*(1+'(Betriebsstoff- &amp; Anlagendaten)'!$C$91/100)^$C263</f>
        <v>231.488625880615</v>
      </c>
      <c r="AP264" s="516" t="n">
        <f aca="false">AP241*(1+'(Betriebsstoff- &amp; Anlagendaten)'!$C$91/100)^$C263</f>
        <v>1439.1341078843</v>
      </c>
      <c r="AQ264" s="516" t="n">
        <f aca="false">AQ241*(1+'(Betriebsstoff- &amp; Anlagendaten)'!$C$91/100)^$C263</f>
        <v>329.104311492922</v>
      </c>
      <c r="AR264" s="516" t="n">
        <f aca="false">AR241*(1+'(Betriebsstoff- &amp; Anlagendaten)'!$C$91/100)^$C263</f>
        <v>1539.53881308553</v>
      </c>
      <c r="AS264" s="516" t="n">
        <f aca="false">AS241*(1+'(Betriebsstoff- &amp; Anlagendaten)'!$C$91/100)^$C263</f>
        <v>1204.85646241476</v>
      </c>
      <c r="AT264" s="516" t="n">
        <f aca="false">AT241*(1+'(Betriebsstoff- &amp; Anlagendaten)'!$C$91/100)^$C263</f>
        <v>1773.81645855507</v>
      </c>
      <c r="AU264" s="516" t="n">
        <f aca="false">AU241*(1+'(Betriebsstoff- &amp; Anlagendaten)'!$C$91/100)^$C263</f>
        <v>217.543527935999</v>
      </c>
      <c r="AV264" s="516" t="n">
        <f aca="false">AV241*(1+'(Betriebsstoff- &amp; Anlagendaten)'!$C$91/100)^$C263</f>
        <v>390.462742449229</v>
      </c>
      <c r="AW264" s="516" t="n">
        <f aca="false">AW241*(1+'(Betriebsstoff- &amp; Anlagendaten)'!$C$91/100)^$C263</f>
        <v>529.913721895383</v>
      </c>
      <c r="AX264" s="516" t="n">
        <f aca="false">AX241*(1+'(Betriebsstoff- &amp; Anlagendaten)'!$C$91/100)^$C263</f>
        <v>669.364701341536</v>
      </c>
      <c r="AY264" s="516" t="n">
        <f aca="false">AY241*(1+'(Betriebsstoff- &amp; Anlagendaten)'!$C$91/100)^$C263</f>
        <v>808.815680787689</v>
      </c>
      <c r="AZ264" s="516" t="n">
        <f aca="false">AZ241*(1+'(Betriebsstoff- &amp; Anlagendaten)'!$C$91/100)^$C263</f>
        <v>75.3035289009228</v>
      </c>
      <c r="BA264" s="516" t="n">
        <f aca="false">BA241*(1+'(Betriebsstoff- &amp; Anlagendaten)'!$C$91/100)^$C263</f>
        <v>1338.72940268307</v>
      </c>
      <c r="BB264" s="516" t="e">
        <f aca="false">BB241*(1+'(Betriebsstoff- &amp; Anlagendaten)'!$C$91/100)^$C263</f>
        <v>#DIV/0!</v>
      </c>
      <c r="BC264" s="516" t="e">
        <f aca="false">BC241*(1+'(Betriebsstoff- &amp; Anlagendaten)'!$C$91/100)^$C263</f>
        <v>#DIV/0!</v>
      </c>
    </row>
    <row r="265" customFormat="false" ht="15" hidden="false" customHeight="false" outlineLevel="0" collapsed="false">
      <c r="A265" s="24"/>
      <c r="B265" s="2"/>
      <c r="C265" s="514" t="n">
        <v>12</v>
      </c>
      <c r="D265" s="437"/>
      <c r="E265" s="419"/>
      <c r="F265" s="515" t="n">
        <f aca="false">F242*(1+'(Betriebsstoff- &amp; Anlagendaten)'!$C$91/100)^$C264</f>
        <v>0</v>
      </c>
      <c r="G265" s="516" t="n">
        <f aca="false">G242*(1+'(Betriebsstoff- &amp; Anlagendaten)'!$C$91/100)^$C264</f>
        <v>0</v>
      </c>
      <c r="H265" s="516" t="n">
        <f aca="false">H242*(1+'(Betriebsstoff- &amp; Anlagendaten)'!$C$91/100)^$C264</f>
        <v>0</v>
      </c>
      <c r="I265" s="516" t="n">
        <f aca="false">I242*(1+'(Betriebsstoff- &amp; Anlagendaten)'!$C$91/100)^$C264</f>
        <v>0</v>
      </c>
      <c r="J265" s="439"/>
      <c r="K265" s="516" t="n">
        <f aca="false">SUM(F265:I265)</f>
        <v>0</v>
      </c>
      <c r="L265" s="439"/>
      <c r="M265" s="439"/>
      <c r="N265" s="516" t="n">
        <f aca="false">N242*(1+'(Betriebsstoff- &amp; Anlagendaten)'!$C$91/100)^$C264</f>
        <v>0</v>
      </c>
      <c r="O265" s="516" t="n">
        <f aca="false">O242*(1+'(Betriebsstoff- &amp; Anlagendaten)'!$C$91/100)^$C264</f>
        <v>0</v>
      </c>
      <c r="P265" s="516" t="n">
        <f aca="false">P242*(1+'(Betriebsstoff- &amp; Anlagendaten)'!$C$91/100)^$C264</f>
        <v>0</v>
      </c>
      <c r="Q265" s="516" t="n">
        <f aca="false">Q242*(1+'(Betriebsstoff- &amp; Anlagendaten)'!$C$91/100)^$C264</f>
        <v>0</v>
      </c>
      <c r="R265" s="439"/>
      <c r="S265" s="517" t="n">
        <f aca="false">SUM(N265:Q265)</f>
        <v>0</v>
      </c>
      <c r="T265" s="442"/>
      <c r="U265" s="437"/>
      <c r="V265" s="419"/>
      <c r="W265" s="515" t="n">
        <f aca="false">W242*(1+'(Betriebsstoff- &amp; Anlagendaten)'!$C$91/100)^$C264</f>
        <v>0</v>
      </c>
      <c r="X265" s="516" t="n">
        <f aca="false">X242*(1+'(Betriebsstoff- &amp; Anlagendaten)'!$C$91/100)^$C264</f>
        <v>0</v>
      </c>
      <c r="Y265" s="516" t="n">
        <f aca="false">Y242*(1+'(Betriebsstoff- &amp; Anlagendaten)'!$C$91/100)^$C264</f>
        <v>0</v>
      </c>
      <c r="Z265" s="516" t="n">
        <f aca="false">Z242*(1+'(Betriebsstoff- &amp; Anlagendaten)'!$C$91/100)^$C264</f>
        <v>0</v>
      </c>
      <c r="AA265" s="439"/>
      <c r="AB265" s="516" t="n">
        <f aca="false">SUM(W265:Z265)</f>
        <v>0</v>
      </c>
      <c r="AC265" s="439"/>
      <c r="AD265" s="439"/>
      <c r="AE265" s="516" t="n">
        <f aca="false">AE242*(1+'(Betriebsstoff- &amp; Anlagendaten)'!$C$91/100)^$C264</f>
        <v>0</v>
      </c>
      <c r="AF265" s="516" t="n">
        <f aca="false">AF242*(1+'(Betriebsstoff- &amp; Anlagendaten)'!$C$91/100)^$C264</f>
        <v>0</v>
      </c>
      <c r="AG265" s="516" t="n">
        <f aca="false">AG242*(1+'(Betriebsstoff- &amp; Anlagendaten)'!$C$91/100)^$C264</f>
        <v>0</v>
      </c>
      <c r="AH265" s="516" t="n">
        <f aca="false">AH242*(1+'(Betriebsstoff- &amp; Anlagendaten)'!$C$91/100)^$C264</f>
        <v>0</v>
      </c>
      <c r="AI265" s="439"/>
      <c r="AJ265" s="517" t="n">
        <f aca="false">SUM(AE265:AH265)</f>
        <v>0</v>
      </c>
      <c r="AK265" s="439"/>
      <c r="AL265" s="515" t="n">
        <f aca="false">AL242*(1+'(Betriebsstoff- &amp; Anlagendaten)'!$C$91/100)^$C264</f>
        <v>451.151808704195</v>
      </c>
      <c r="AM265" s="516" t="n">
        <f aca="false">AM242*(1+'(Betriebsstoff- &amp; Anlagendaten)'!$C$91/100)^$C264</f>
        <v>238.546518852343</v>
      </c>
      <c r="AN265" s="516" t="n">
        <f aca="false">AN242*(1+'(Betriebsstoff- &amp; Anlagendaten)'!$C$91/100)^$C264</f>
        <v>490.627591965812</v>
      </c>
      <c r="AO265" s="516" t="n">
        <f aca="false">AO242*(1+'(Betriebsstoff- &amp; Anlagendaten)'!$C$91/100)^$C264</f>
        <v>234.035000765301</v>
      </c>
      <c r="AP265" s="516" t="n">
        <f aca="false">AP242*(1+'(Betriebsstoff- &amp; Anlagendaten)'!$C$91/100)^$C264</f>
        <v>1454.96458307103</v>
      </c>
      <c r="AQ265" s="516" t="n">
        <f aca="false">AQ242*(1+'(Betriebsstoff- &amp; Anlagendaten)'!$C$91/100)^$C264</f>
        <v>332.724458919344</v>
      </c>
      <c r="AR265" s="516" t="n">
        <f aca="false">AR242*(1+'(Betriebsstoff- &amp; Anlagendaten)'!$C$91/100)^$C264</f>
        <v>1556.47374002947</v>
      </c>
      <c r="AS265" s="516" t="n">
        <f aca="false">AS242*(1+'(Betriebsstoff- &amp; Anlagendaten)'!$C$91/100)^$C264</f>
        <v>1218.10988350133</v>
      </c>
      <c r="AT265" s="516" t="n">
        <f aca="false">AT242*(1+'(Betriebsstoff- &amp; Anlagendaten)'!$C$91/100)^$C264</f>
        <v>1793.32843959918</v>
      </c>
      <c r="AU265" s="516" t="n">
        <f aca="false">AU242*(1+'(Betriebsstoff- &amp; Anlagendaten)'!$C$91/100)^$C264</f>
        <v>219.936506743295</v>
      </c>
      <c r="AV265" s="516" t="n">
        <f aca="false">AV242*(1+'(Betriebsstoff- &amp; Anlagendaten)'!$C$91/100)^$C264</f>
        <v>394.757832616171</v>
      </c>
      <c r="AW265" s="516" t="n">
        <f aca="false">AW242*(1+'(Betriebsstoff- &amp; Anlagendaten)'!$C$91/100)^$C264</f>
        <v>535.742772836232</v>
      </c>
      <c r="AX265" s="516" t="n">
        <f aca="false">AX242*(1+'(Betriebsstoff- &amp; Anlagendaten)'!$C$91/100)^$C264</f>
        <v>676.727713056293</v>
      </c>
      <c r="AY265" s="516" t="n">
        <f aca="false">AY242*(1+'(Betriebsstoff- &amp; Anlagendaten)'!$C$91/100)^$C264</f>
        <v>817.712653276354</v>
      </c>
      <c r="AZ265" s="516" t="n">
        <f aca="false">AZ242*(1+'(Betriebsstoff- &amp; Anlagendaten)'!$C$91/100)^$C264</f>
        <v>76.131867718833</v>
      </c>
      <c r="BA265" s="516" t="n">
        <f aca="false">BA242*(1+'(Betriebsstoff- &amp; Anlagendaten)'!$C$91/100)^$C264</f>
        <v>1353.45542611259</v>
      </c>
      <c r="BB265" s="516" t="e">
        <f aca="false">BB242*(1+'(Betriebsstoff- &amp; Anlagendaten)'!$C$91/100)^$C264</f>
        <v>#DIV/0!</v>
      </c>
      <c r="BC265" s="516" t="e">
        <f aca="false">BC242*(1+'(Betriebsstoff- &amp; Anlagendaten)'!$C$91/100)^$C264</f>
        <v>#DIV/0!</v>
      </c>
    </row>
    <row r="266" customFormat="false" ht="15" hidden="false" customHeight="false" outlineLevel="0" collapsed="false">
      <c r="A266" s="24"/>
      <c r="B266" s="2"/>
      <c r="C266" s="514" t="n">
        <v>13</v>
      </c>
      <c r="D266" s="437"/>
      <c r="E266" s="419"/>
      <c r="F266" s="515" t="n">
        <f aca="false">F243*(1+'(Betriebsstoff- &amp; Anlagendaten)'!$C$91/100)^$C265</f>
        <v>0</v>
      </c>
      <c r="G266" s="516" t="n">
        <f aca="false">G243*(1+'(Betriebsstoff- &amp; Anlagendaten)'!$C$91/100)^$C265</f>
        <v>0</v>
      </c>
      <c r="H266" s="516" t="n">
        <f aca="false">H243*(1+'(Betriebsstoff- &amp; Anlagendaten)'!$C$91/100)^$C265</f>
        <v>0</v>
      </c>
      <c r="I266" s="516" t="n">
        <f aca="false">I243*(1+'(Betriebsstoff- &amp; Anlagendaten)'!$C$91/100)^$C265</f>
        <v>0</v>
      </c>
      <c r="J266" s="439"/>
      <c r="K266" s="516" t="n">
        <f aca="false">SUM(F266:I266)</f>
        <v>0</v>
      </c>
      <c r="L266" s="439"/>
      <c r="M266" s="439"/>
      <c r="N266" s="516" t="n">
        <f aca="false">N243*(1+'(Betriebsstoff- &amp; Anlagendaten)'!$C$91/100)^$C265</f>
        <v>0</v>
      </c>
      <c r="O266" s="516" t="n">
        <f aca="false">O243*(1+'(Betriebsstoff- &amp; Anlagendaten)'!$C$91/100)^$C265</f>
        <v>0</v>
      </c>
      <c r="P266" s="516" t="n">
        <f aca="false">P243*(1+'(Betriebsstoff- &amp; Anlagendaten)'!$C$91/100)^$C265</f>
        <v>0</v>
      </c>
      <c r="Q266" s="516" t="n">
        <f aca="false">Q243*(1+'(Betriebsstoff- &amp; Anlagendaten)'!$C$91/100)^$C265</f>
        <v>0</v>
      </c>
      <c r="R266" s="439"/>
      <c r="S266" s="517" t="n">
        <f aca="false">SUM(N266:Q266)</f>
        <v>0</v>
      </c>
      <c r="T266" s="442"/>
      <c r="U266" s="437"/>
      <c r="V266" s="419"/>
      <c r="W266" s="515" t="n">
        <f aca="false">W243*(1+'(Betriebsstoff- &amp; Anlagendaten)'!$C$91/100)^$C265</f>
        <v>0</v>
      </c>
      <c r="X266" s="516" t="n">
        <f aca="false">X243*(1+'(Betriebsstoff- &amp; Anlagendaten)'!$C$91/100)^$C265</f>
        <v>0</v>
      </c>
      <c r="Y266" s="516" t="n">
        <f aca="false">Y243*(1+'(Betriebsstoff- &amp; Anlagendaten)'!$C$91/100)^$C265</f>
        <v>0</v>
      </c>
      <c r="Z266" s="516" t="n">
        <f aca="false">Z243*(1+'(Betriebsstoff- &amp; Anlagendaten)'!$C$91/100)^$C265</f>
        <v>0</v>
      </c>
      <c r="AA266" s="439"/>
      <c r="AB266" s="516" t="n">
        <f aca="false">SUM(W266:Z266)</f>
        <v>0</v>
      </c>
      <c r="AC266" s="439"/>
      <c r="AD266" s="439"/>
      <c r="AE266" s="516" t="n">
        <f aca="false">AE243*(1+'(Betriebsstoff- &amp; Anlagendaten)'!$C$91/100)^$C265</f>
        <v>0</v>
      </c>
      <c r="AF266" s="516" t="n">
        <f aca="false">AF243*(1+'(Betriebsstoff- &amp; Anlagendaten)'!$C$91/100)^$C265</f>
        <v>0</v>
      </c>
      <c r="AG266" s="516" t="n">
        <f aca="false">AG243*(1+'(Betriebsstoff- &amp; Anlagendaten)'!$C$91/100)^$C265</f>
        <v>0</v>
      </c>
      <c r="AH266" s="516" t="n">
        <f aca="false">AH243*(1+'(Betriebsstoff- &amp; Anlagendaten)'!$C$91/100)^$C265</f>
        <v>0</v>
      </c>
      <c r="AI266" s="439"/>
      <c r="AJ266" s="517" t="n">
        <f aca="false">SUM(AE266:AH266)</f>
        <v>0</v>
      </c>
      <c r="AK266" s="439"/>
      <c r="AL266" s="515" t="n">
        <f aca="false">AL243*(1+'(Betriebsstoff- &amp; Anlagendaten)'!$C$91/100)^$C265</f>
        <v>456.114478599941</v>
      </c>
      <c r="AM266" s="516" t="n">
        <f aca="false">AM243*(1+'(Betriebsstoff- &amp; Anlagendaten)'!$C$91/100)^$C265</f>
        <v>241.170530559719</v>
      </c>
      <c r="AN266" s="516" t="n">
        <f aca="false">AN243*(1+'(Betriebsstoff- &amp; Anlagendaten)'!$C$91/100)^$C265</f>
        <v>496.024495477436</v>
      </c>
      <c r="AO266" s="516" t="n">
        <f aca="false">AO243*(1+'(Betriebsstoff- &amp; Anlagendaten)'!$C$91/100)^$C265</f>
        <v>236.60938577372</v>
      </c>
      <c r="AP266" s="516" t="n">
        <f aca="false">AP243*(1+'(Betriebsstoff- &amp; Anlagendaten)'!$C$91/100)^$C265</f>
        <v>1470.96919348481</v>
      </c>
      <c r="AQ266" s="516" t="n">
        <f aca="false">AQ243*(1+'(Betriebsstoff- &amp; Anlagendaten)'!$C$91/100)^$C265</f>
        <v>336.384427967457</v>
      </c>
      <c r="AR266" s="516" t="n">
        <f aca="false">AR243*(1+'(Betriebsstoff- &amp; Anlagendaten)'!$C$91/100)^$C265</f>
        <v>1573.5949511698</v>
      </c>
      <c r="AS266" s="516" t="n">
        <f aca="false">AS243*(1+'(Betriebsstoff- &amp; Anlagendaten)'!$C$91/100)^$C265</f>
        <v>1231.50909221984</v>
      </c>
      <c r="AT266" s="516" t="n">
        <f aca="false">AT243*(1+'(Betriebsstoff- &amp; Anlagendaten)'!$C$91/100)^$C265</f>
        <v>1813.05505243477</v>
      </c>
      <c r="AU266" s="516" t="n">
        <f aca="false">AU243*(1+'(Betriebsstoff- &amp; Anlagendaten)'!$C$91/100)^$C265</f>
        <v>222.355808317471</v>
      </c>
      <c r="AV266" s="516" t="n">
        <f aca="false">AV243*(1+'(Betriebsstoff- &amp; Anlagendaten)'!$C$91/100)^$C265</f>
        <v>399.100168774949</v>
      </c>
      <c r="AW266" s="516" t="n">
        <f aca="false">AW243*(1+'(Betriebsstoff- &amp; Anlagendaten)'!$C$91/100)^$C265</f>
        <v>541.63594333743</v>
      </c>
      <c r="AX266" s="516" t="n">
        <f aca="false">AX243*(1+'(Betriebsstoff- &amp; Anlagendaten)'!$C$91/100)^$C265</f>
        <v>684.171717899912</v>
      </c>
      <c r="AY266" s="516" t="n">
        <f aca="false">AY243*(1+'(Betriebsstoff- &amp; Anlagendaten)'!$C$91/100)^$C265</f>
        <v>826.707492462394</v>
      </c>
      <c r="AZ266" s="516" t="n">
        <f aca="false">AZ243*(1+'(Betriebsstoff- &amp; Anlagendaten)'!$C$91/100)^$C265</f>
        <v>76.9693182637401</v>
      </c>
      <c r="BA266" s="516" t="n">
        <f aca="false">BA243*(1+'(Betriebsstoff- &amp; Anlagendaten)'!$C$91/100)^$C265</f>
        <v>1368.34343579982</v>
      </c>
      <c r="BB266" s="516" t="e">
        <f aca="false">BB243*(1+'(Betriebsstoff- &amp; Anlagendaten)'!$C$91/100)^$C265</f>
        <v>#DIV/0!</v>
      </c>
      <c r="BC266" s="516" t="e">
        <f aca="false">BC243*(1+'(Betriebsstoff- &amp; Anlagendaten)'!$C$91/100)^$C265</f>
        <v>#DIV/0!</v>
      </c>
    </row>
    <row r="267" customFormat="false" ht="15" hidden="false" customHeight="false" outlineLevel="0" collapsed="false">
      <c r="A267" s="24"/>
      <c r="B267" s="2"/>
      <c r="C267" s="514" t="n">
        <v>14</v>
      </c>
      <c r="D267" s="437"/>
      <c r="E267" s="419"/>
      <c r="F267" s="515" t="n">
        <f aca="false">F244*(1+'(Betriebsstoff- &amp; Anlagendaten)'!$C$91/100)^$C266</f>
        <v>0</v>
      </c>
      <c r="G267" s="516" t="n">
        <f aca="false">G244*(1+'(Betriebsstoff- &amp; Anlagendaten)'!$C$91/100)^$C266</f>
        <v>0</v>
      </c>
      <c r="H267" s="516" t="n">
        <f aca="false">H244*(1+'(Betriebsstoff- &amp; Anlagendaten)'!$C$91/100)^$C266</f>
        <v>0</v>
      </c>
      <c r="I267" s="516" t="n">
        <f aca="false">I244*(1+'(Betriebsstoff- &amp; Anlagendaten)'!$C$91/100)^$C266</f>
        <v>0</v>
      </c>
      <c r="J267" s="439"/>
      <c r="K267" s="516" t="n">
        <f aca="false">SUM(F267:I267)</f>
        <v>0</v>
      </c>
      <c r="L267" s="439"/>
      <c r="M267" s="439"/>
      <c r="N267" s="516" t="n">
        <f aca="false">N244*(1+'(Betriebsstoff- &amp; Anlagendaten)'!$C$91/100)^$C266</f>
        <v>0</v>
      </c>
      <c r="O267" s="516" t="n">
        <f aca="false">O244*(1+'(Betriebsstoff- &amp; Anlagendaten)'!$C$91/100)^$C266</f>
        <v>0</v>
      </c>
      <c r="P267" s="516" t="n">
        <f aca="false">P244*(1+'(Betriebsstoff- &amp; Anlagendaten)'!$C$91/100)^$C266</f>
        <v>0</v>
      </c>
      <c r="Q267" s="516" t="n">
        <f aca="false">Q244*(1+'(Betriebsstoff- &amp; Anlagendaten)'!$C$91/100)^$C266</f>
        <v>0</v>
      </c>
      <c r="R267" s="439"/>
      <c r="S267" s="517" t="n">
        <f aca="false">SUM(N267:Q267)</f>
        <v>0</v>
      </c>
      <c r="T267" s="442"/>
      <c r="U267" s="437"/>
      <c r="V267" s="419"/>
      <c r="W267" s="515" t="n">
        <f aca="false">W244*(1+'(Betriebsstoff- &amp; Anlagendaten)'!$C$91/100)^$C266</f>
        <v>0</v>
      </c>
      <c r="X267" s="516" t="n">
        <f aca="false">X244*(1+'(Betriebsstoff- &amp; Anlagendaten)'!$C$91/100)^$C266</f>
        <v>0</v>
      </c>
      <c r="Y267" s="516" t="n">
        <f aca="false">Y244*(1+'(Betriebsstoff- &amp; Anlagendaten)'!$C$91/100)^$C266</f>
        <v>0</v>
      </c>
      <c r="Z267" s="516" t="n">
        <f aca="false">Z244*(1+'(Betriebsstoff- &amp; Anlagendaten)'!$C$91/100)^$C266</f>
        <v>0</v>
      </c>
      <c r="AA267" s="439"/>
      <c r="AB267" s="516" t="n">
        <f aca="false">SUM(W267:Z267)</f>
        <v>0</v>
      </c>
      <c r="AC267" s="439"/>
      <c r="AD267" s="439"/>
      <c r="AE267" s="516" t="n">
        <f aca="false">AE244*(1+'(Betriebsstoff- &amp; Anlagendaten)'!$C$91/100)^$C266</f>
        <v>0</v>
      </c>
      <c r="AF267" s="516" t="n">
        <f aca="false">AF244*(1+'(Betriebsstoff- &amp; Anlagendaten)'!$C$91/100)^$C266</f>
        <v>0</v>
      </c>
      <c r="AG267" s="516" t="n">
        <f aca="false">AG244*(1+'(Betriebsstoff- &amp; Anlagendaten)'!$C$91/100)^$C266</f>
        <v>0</v>
      </c>
      <c r="AH267" s="516" t="n">
        <f aca="false">AH244*(1+'(Betriebsstoff- &amp; Anlagendaten)'!$C$91/100)^$C266</f>
        <v>0</v>
      </c>
      <c r="AI267" s="439"/>
      <c r="AJ267" s="517" t="n">
        <f aca="false">SUM(AE267:AH267)</f>
        <v>0</v>
      </c>
      <c r="AK267" s="439"/>
      <c r="AL267" s="515" t="n">
        <f aca="false">AL244*(1+'(Betriebsstoff- &amp; Anlagendaten)'!$C$91/100)^$C266</f>
        <v>461.131737864541</v>
      </c>
      <c r="AM267" s="516" t="n">
        <f aca="false">AM244*(1+'(Betriebsstoff- &amp; Anlagendaten)'!$C$91/100)^$C266</f>
        <v>243.823406395876</v>
      </c>
      <c r="AN267" s="516" t="n">
        <f aca="false">AN244*(1+'(Betriebsstoff- &amp; Anlagendaten)'!$C$91/100)^$C266</f>
        <v>501.480764927688</v>
      </c>
      <c r="AO267" s="516" t="n">
        <f aca="false">AO244*(1+'(Betriebsstoff- &amp; Anlagendaten)'!$C$91/100)^$C266</f>
        <v>239.21208901723</v>
      </c>
      <c r="AP267" s="516" t="n">
        <f aca="false">AP244*(1+'(Betriebsstoff- &amp; Anlagendaten)'!$C$91/100)^$C266</f>
        <v>1487.14985461314</v>
      </c>
      <c r="AQ267" s="516" t="n">
        <f aca="false">AQ244*(1+'(Betriebsstoff- &amp; Anlagendaten)'!$C$91/100)^$C266</f>
        <v>340.084656675099</v>
      </c>
      <c r="AR267" s="516" t="n">
        <f aca="false">AR244*(1+'(Betriebsstoff- &amp; Anlagendaten)'!$C$91/100)^$C266</f>
        <v>1590.90449563267</v>
      </c>
      <c r="AS267" s="516" t="n">
        <f aca="false">AS244*(1+'(Betriebsstoff- &amp; Anlagendaten)'!$C$91/100)^$C266</f>
        <v>1245.05569223426</v>
      </c>
      <c r="AT267" s="516" t="n">
        <f aca="false">AT244*(1+'(Betriebsstoff- &amp; Anlagendaten)'!$C$91/100)^$C266</f>
        <v>1832.99865801155</v>
      </c>
      <c r="AU267" s="516" t="n">
        <f aca="false">AU244*(1+'(Betriebsstoff- &amp; Anlagendaten)'!$C$91/100)^$C266</f>
        <v>224.801722208964</v>
      </c>
      <c r="AV267" s="516" t="n">
        <f aca="false">AV244*(1+'(Betriebsstoff- &amp; Anlagendaten)'!$C$91/100)^$C266</f>
        <v>403.490270631473</v>
      </c>
      <c r="AW267" s="516" t="n">
        <f aca="false">AW244*(1+'(Betriebsstoff- &amp; Anlagendaten)'!$C$91/100)^$C266</f>
        <v>547.593938714142</v>
      </c>
      <c r="AX267" s="516" t="n">
        <f aca="false">AX244*(1+'(Betriebsstoff- &amp; Anlagendaten)'!$C$91/100)^$C266</f>
        <v>691.697606796811</v>
      </c>
      <c r="AY267" s="516" t="n">
        <f aca="false">AY244*(1+'(Betriebsstoff- &amp; Anlagendaten)'!$C$91/100)^$C266</f>
        <v>835.80127487948</v>
      </c>
      <c r="AZ267" s="516" t="n">
        <f aca="false">AZ244*(1+'(Betriebsstoff- &amp; Anlagendaten)'!$C$91/100)^$C266</f>
        <v>77.8159807646412</v>
      </c>
      <c r="BA267" s="516" t="n">
        <f aca="false">BA244*(1+'(Betriebsstoff- &amp; Anlagendaten)'!$C$91/100)^$C266</f>
        <v>1383.39521359362</v>
      </c>
      <c r="BB267" s="516" t="e">
        <f aca="false">BB244*(1+'(Betriebsstoff- &amp; Anlagendaten)'!$C$91/100)^$C266</f>
        <v>#DIV/0!</v>
      </c>
      <c r="BC267" s="516" t="e">
        <f aca="false">BC244*(1+'(Betriebsstoff- &amp; Anlagendaten)'!$C$91/100)^$C266</f>
        <v>#DIV/0!</v>
      </c>
    </row>
    <row r="268" customFormat="false" ht="15" hidden="false" customHeight="false" outlineLevel="0" collapsed="false">
      <c r="A268" s="24"/>
      <c r="B268" s="2"/>
      <c r="C268" s="514" t="n">
        <v>15</v>
      </c>
      <c r="D268" s="437"/>
      <c r="E268" s="419"/>
      <c r="F268" s="515" t="n">
        <f aca="false">F245*(1+'(Betriebsstoff- &amp; Anlagendaten)'!$C$91/100)^$C267</f>
        <v>0</v>
      </c>
      <c r="G268" s="516" t="n">
        <f aca="false">G245*(1+'(Betriebsstoff- &amp; Anlagendaten)'!$C$91/100)^$C267</f>
        <v>0</v>
      </c>
      <c r="H268" s="516" t="n">
        <f aca="false">H245*(1+'(Betriebsstoff- &amp; Anlagendaten)'!$C$91/100)^$C267</f>
        <v>0</v>
      </c>
      <c r="I268" s="516" t="n">
        <f aca="false">I245*(1+'(Betriebsstoff- &amp; Anlagendaten)'!$C$91/100)^$C267</f>
        <v>0</v>
      </c>
      <c r="J268" s="439"/>
      <c r="K268" s="516" t="n">
        <f aca="false">SUM(F268:I268)</f>
        <v>0</v>
      </c>
      <c r="L268" s="439"/>
      <c r="M268" s="439"/>
      <c r="N268" s="516" t="n">
        <f aca="false">N245*(1+'(Betriebsstoff- &amp; Anlagendaten)'!$C$91/100)^$C267</f>
        <v>0</v>
      </c>
      <c r="O268" s="516" t="n">
        <f aca="false">O245*(1+'(Betriebsstoff- &amp; Anlagendaten)'!$C$91/100)^$C267</f>
        <v>0</v>
      </c>
      <c r="P268" s="516" t="n">
        <f aca="false">P245*(1+'(Betriebsstoff- &amp; Anlagendaten)'!$C$91/100)^$C267</f>
        <v>0</v>
      </c>
      <c r="Q268" s="516" t="n">
        <f aca="false">Q245*(1+'(Betriebsstoff- &amp; Anlagendaten)'!$C$91/100)^$C267</f>
        <v>0</v>
      </c>
      <c r="R268" s="439"/>
      <c r="S268" s="517" t="n">
        <f aca="false">SUM(N268:Q268)</f>
        <v>0</v>
      </c>
      <c r="T268" s="442"/>
      <c r="U268" s="437"/>
      <c r="V268" s="419"/>
      <c r="W268" s="515" t="n">
        <f aca="false">W245*(1+'(Betriebsstoff- &amp; Anlagendaten)'!$C$91/100)^$C267</f>
        <v>0</v>
      </c>
      <c r="X268" s="516" t="n">
        <f aca="false">X245*(1+'(Betriebsstoff- &amp; Anlagendaten)'!$C$91/100)^$C267</f>
        <v>0</v>
      </c>
      <c r="Y268" s="516" t="n">
        <f aca="false">Y245*(1+'(Betriebsstoff- &amp; Anlagendaten)'!$C$91/100)^$C267</f>
        <v>0</v>
      </c>
      <c r="Z268" s="516" t="n">
        <f aca="false">Z245*(1+'(Betriebsstoff- &amp; Anlagendaten)'!$C$91/100)^$C267</f>
        <v>0</v>
      </c>
      <c r="AA268" s="439"/>
      <c r="AB268" s="516" t="n">
        <f aca="false">SUM(W268:Z268)</f>
        <v>0</v>
      </c>
      <c r="AC268" s="439"/>
      <c r="AD268" s="439"/>
      <c r="AE268" s="516" t="n">
        <f aca="false">AE245*(1+'(Betriebsstoff- &amp; Anlagendaten)'!$C$91/100)^$C267</f>
        <v>0</v>
      </c>
      <c r="AF268" s="516" t="n">
        <f aca="false">AF245*(1+'(Betriebsstoff- &amp; Anlagendaten)'!$C$91/100)^$C267</f>
        <v>0</v>
      </c>
      <c r="AG268" s="516" t="n">
        <f aca="false">AG245*(1+'(Betriebsstoff- &amp; Anlagendaten)'!$C$91/100)^$C267</f>
        <v>0</v>
      </c>
      <c r="AH268" s="516" t="n">
        <f aca="false">AH245*(1+'(Betriebsstoff- &amp; Anlagendaten)'!$C$91/100)^$C267</f>
        <v>0</v>
      </c>
      <c r="AI268" s="439"/>
      <c r="AJ268" s="517" t="n">
        <f aca="false">SUM(AE268:AH268)</f>
        <v>0</v>
      </c>
      <c r="AK268" s="439"/>
      <c r="AL268" s="515" t="n">
        <f aca="false">AL245*(1+'(Betriebsstoff- &amp; Anlagendaten)'!$C$91/100)^$C267</f>
        <v>466.204186981051</v>
      </c>
      <c r="AM268" s="516" t="n">
        <f aca="false">AM245*(1+'(Betriebsstoff- &amp; Anlagendaten)'!$C$91/100)^$C267</f>
        <v>246.50546386623</v>
      </c>
      <c r="AN268" s="516" t="n">
        <f aca="false">AN245*(1+'(Betriebsstoff- &amp; Anlagendaten)'!$C$91/100)^$C267</f>
        <v>506.997053341893</v>
      </c>
      <c r="AO268" s="516" t="n">
        <f aca="false">AO245*(1+'(Betriebsstoff- &amp; Anlagendaten)'!$C$91/100)^$C267</f>
        <v>241.84342199642</v>
      </c>
      <c r="AP268" s="516" t="n">
        <f aca="false">AP245*(1+'(Betriebsstoff- &amp; Anlagendaten)'!$C$91/100)^$C267</f>
        <v>1503.50850301389</v>
      </c>
      <c r="AQ268" s="516" t="n">
        <f aca="false">AQ245*(1+'(Betriebsstoff- &amp; Anlagendaten)'!$C$91/100)^$C267</f>
        <v>343.825587898525</v>
      </c>
      <c r="AR268" s="516" t="n">
        <f aca="false">AR245*(1+'(Betriebsstoff- &amp; Anlagendaten)'!$C$91/100)^$C267</f>
        <v>1608.40444508462</v>
      </c>
      <c r="AS268" s="516" t="n">
        <f aca="false">AS245*(1+'(Betriebsstoff- &amp; Anlagendaten)'!$C$91/100)^$C267</f>
        <v>1258.75130484884</v>
      </c>
      <c r="AT268" s="516" t="n">
        <f aca="false">AT245*(1+'(Betriebsstoff- &amp; Anlagendaten)'!$C$91/100)^$C267</f>
        <v>1853.16164324968</v>
      </c>
      <c r="AU268" s="516" t="n">
        <f aca="false">AU245*(1+'(Betriebsstoff- &amp; Anlagendaten)'!$C$91/100)^$C267</f>
        <v>227.274541153262</v>
      </c>
      <c r="AV268" s="516" t="n">
        <f aca="false">AV245*(1+'(Betriebsstoff- &amp; Anlagendaten)'!$C$91/100)^$C267</f>
        <v>407.928663608419</v>
      </c>
      <c r="AW268" s="516" t="n">
        <f aca="false">AW245*(1+'(Betriebsstoff- &amp; Anlagendaten)'!$C$91/100)^$C267</f>
        <v>553.617472039998</v>
      </c>
      <c r="AX268" s="516" t="n">
        <f aca="false">AX245*(1+'(Betriebsstoff- &amp; Anlagendaten)'!$C$91/100)^$C267</f>
        <v>699.306280471576</v>
      </c>
      <c r="AY268" s="516" t="n">
        <f aca="false">AY245*(1+'(Betriebsstoff- &amp; Anlagendaten)'!$C$91/100)^$C267</f>
        <v>844.995088903154</v>
      </c>
      <c r="AZ268" s="516" t="n">
        <f aca="false">AZ245*(1+'(Betriebsstoff- &amp; Anlagendaten)'!$C$91/100)^$C267</f>
        <v>78.6719565530523</v>
      </c>
      <c r="BA268" s="516" t="n">
        <f aca="false">BA245*(1+'(Betriebsstoff- &amp; Anlagendaten)'!$C$91/100)^$C267</f>
        <v>1398.61256094315</v>
      </c>
      <c r="BB268" s="516" t="e">
        <f aca="false">BB245*(1+'(Betriebsstoff- &amp; Anlagendaten)'!$C$91/100)^$C267</f>
        <v>#DIV/0!</v>
      </c>
      <c r="BC268" s="516" t="e">
        <f aca="false">BC245*(1+'(Betriebsstoff- &amp; Anlagendaten)'!$C$91/100)^$C267</f>
        <v>#DIV/0!</v>
      </c>
    </row>
    <row r="269" customFormat="false" ht="15" hidden="false" customHeight="false" outlineLevel="0" collapsed="false">
      <c r="A269" s="24"/>
      <c r="B269" s="2"/>
      <c r="C269" s="514" t="n">
        <v>16</v>
      </c>
      <c r="D269" s="437"/>
      <c r="E269" s="419"/>
      <c r="F269" s="515" t="n">
        <f aca="false">F246*(1+'(Betriebsstoff- &amp; Anlagendaten)'!$C$91/100)^$C268</f>
        <v>0</v>
      </c>
      <c r="G269" s="516" t="n">
        <f aca="false">G246*(1+'(Betriebsstoff- &amp; Anlagendaten)'!$C$91/100)^$C268</f>
        <v>0</v>
      </c>
      <c r="H269" s="516" t="n">
        <f aca="false">H246*(1+'(Betriebsstoff- &amp; Anlagendaten)'!$C$91/100)^$C268</f>
        <v>0</v>
      </c>
      <c r="I269" s="516" t="n">
        <f aca="false">I246*(1+'(Betriebsstoff- &amp; Anlagendaten)'!$C$91/100)^$C268</f>
        <v>0</v>
      </c>
      <c r="J269" s="439"/>
      <c r="K269" s="516" t="n">
        <f aca="false">SUM(F269:I269)</f>
        <v>0</v>
      </c>
      <c r="L269" s="439"/>
      <c r="M269" s="439"/>
      <c r="N269" s="516" t="n">
        <f aca="false">N246*(1+'(Betriebsstoff- &amp; Anlagendaten)'!$C$91/100)^$C268</f>
        <v>0</v>
      </c>
      <c r="O269" s="516" t="n">
        <f aca="false">O246*(1+'(Betriebsstoff- &amp; Anlagendaten)'!$C$91/100)^$C268</f>
        <v>0</v>
      </c>
      <c r="P269" s="516" t="n">
        <f aca="false">P246*(1+'(Betriebsstoff- &amp; Anlagendaten)'!$C$91/100)^$C268</f>
        <v>0</v>
      </c>
      <c r="Q269" s="516" t="n">
        <f aca="false">Q246*(1+'(Betriebsstoff- &amp; Anlagendaten)'!$C$91/100)^$C268</f>
        <v>0</v>
      </c>
      <c r="R269" s="439"/>
      <c r="S269" s="517" t="n">
        <f aca="false">SUM(N269:Q269)</f>
        <v>0</v>
      </c>
      <c r="T269" s="442"/>
      <c r="U269" s="437"/>
      <c r="V269" s="419"/>
      <c r="W269" s="515" t="n">
        <f aca="false">W246*(1+'(Betriebsstoff- &amp; Anlagendaten)'!$C$91/100)^$C268</f>
        <v>0</v>
      </c>
      <c r="X269" s="516" t="n">
        <f aca="false">X246*(1+'(Betriebsstoff- &amp; Anlagendaten)'!$C$91/100)^$C268</f>
        <v>0</v>
      </c>
      <c r="Y269" s="516" t="n">
        <f aca="false">Y246*(1+'(Betriebsstoff- &amp; Anlagendaten)'!$C$91/100)^$C268</f>
        <v>0</v>
      </c>
      <c r="Z269" s="516" t="n">
        <f aca="false">Z246*(1+'(Betriebsstoff- &amp; Anlagendaten)'!$C$91/100)^$C268</f>
        <v>0</v>
      </c>
      <c r="AA269" s="439"/>
      <c r="AB269" s="516" t="n">
        <f aca="false">SUM(W269:Z269)</f>
        <v>0</v>
      </c>
      <c r="AC269" s="439"/>
      <c r="AD269" s="439"/>
      <c r="AE269" s="516" t="n">
        <f aca="false">AE246*(1+'(Betriebsstoff- &amp; Anlagendaten)'!$C$91/100)^$C268</f>
        <v>0</v>
      </c>
      <c r="AF269" s="516" t="n">
        <f aca="false">AF246*(1+'(Betriebsstoff- &amp; Anlagendaten)'!$C$91/100)^$C268</f>
        <v>0</v>
      </c>
      <c r="AG269" s="516" t="n">
        <f aca="false">AG246*(1+'(Betriebsstoff- &amp; Anlagendaten)'!$C$91/100)^$C268</f>
        <v>0</v>
      </c>
      <c r="AH269" s="516" t="n">
        <f aca="false">AH246*(1+'(Betriebsstoff- &amp; Anlagendaten)'!$C$91/100)^$C268</f>
        <v>0</v>
      </c>
      <c r="AI269" s="439"/>
      <c r="AJ269" s="517" t="n">
        <f aca="false">SUM(AE269:AH269)</f>
        <v>0</v>
      </c>
      <c r="AK269" s="439"/>
      <c r="AL269" s="515" t="n">
        <f aca="false">AL246*(1+'(Betriebsstoff- &amp; Anlagendaten)'!$C$91/100)^$C268</f>
        <v>471.332433037842</v>
      </c>
      <c r="AM269" s="516" t="n">
        <f aca="false">AM246*(1+'(Betriebsstoff- &amp; Anlagendaten)'!$C$91/100)^$C268</f>
        <v>249.217023968759</v>
      </c>
      <c r="AN269" s="516" t="n">
        <f aca="false">AN246*(1+'(Betriebsstoff- &amp; Anlagendaten)'!$C$91/100)^$C268</f>
        <v>512.574020928653</v>
      </c>
      <c r="AO269" s="516" t="n">
        <f aca="false">AO246*(1+'(Betriebsstoff- &amp; Anlagendaten)'!$C$91/100)^$C268</f>
        <v>244.503699638381</v>
      </c>
      <c r="AP269" s="516" t="n">
        <f aca="false">AP246*(1+'(Betriebsstoff- &amp; Anlagendaten)'!$C$91/100)^$C268</f>
        <v>1520.04709654704</v>
      </c>
      <c r="AQ269" s="516" t="n">
        <f aca="false">AQ246*(1+'(Betriebsstoff- &amp; Anlagendaten)'!$C$91/100)^$C268</f>
        <v>347.607669365409</v>
      </c>
      <c r="AR269" s="516" t="n">
        <f aca="false">AR246*(1+'(Betriebsstoff- &amp; Anlagendaten)'!$C$91/100)^$C268</f>
        <v>1626.09689398056</v>
      </c>
      <c r="AS269" s="516" t="n">
        <f aca="false">AS246*(1+'(Betriebsstoff- &amp; Anlagendaten)'!$C$91/100)^$C268</f>
        <v>1272.59756920217</v>
      </c>
      <c r="AT269" s="516" t="n">
        <f aca="false">AT246*(1+'(Betriebsstoff- &amp; Anlagendaten)'!$C$91/100)^$C268</f>
        <v>1873.54642132542</v>
      </c>
      <c r="AU269" s="516" t="n">
        <f aca="false">AU246*(1+'(Betriebsstoff- &amp; Anlagendaten)'!$C$91/100)^$C268</f>
        <v>229.774561105948</v>
      </c>
      <c r="AV269" s="516" t="n">
        <f aca="false">AV246*(1+'(Betriebsstoff- &amp; Anlagendaten)'!$C$91/100)^$C268</f>
        <v>412.415878908112</v>
      </c>
      <c r="AW269" s="516" t="n">
        <f aca="false">AW246*(1+'(Betriebsstoff- &amp; Anlagendaten)'!$C$91/100)^$C268</f>
        <v>559.707264232437</v>
      </c>
      <c r="AX269" s="516" t="n">
        <f aca="false">AX246*(1+'(Betriebsstoff- &amp; Anlagendaten)'!$C$91/100)^$C268</f>
        <v>706.998649556763</v>
      </c>
      <c r="AY269" s="516" t="n">
        <f aca="false">AY246*(1+'(Betriebsstoff- &amp; Anlagendaten)'!$C$91/100)^$C268</f>
        <v>854.290034881089</v>
      </c>
      <c r="AZ269" s="516" t="n">
        <f aca="false">AZ246*(1+'(Betriebsstoff- &amp; Anlagendaten)'!$C$91/100)^$C268</f>
        <v>79.5373480751359</v>
      </c>
      <c r="BA269" s="516" t="n">
        <f aca="false">BA246*(1+'(Betriebsstoff- &amp; Anlagendaten)'!$C$91/100)^$C268</f>
        <v>1413.99729911353</v>
      </c>
      <c r="BB269" s="516" t="e">
        <f aca="false">BB246*(1+'(Betriebsstoff- &amp; Anlagendaten)'!$C$91/100)^$C268</f>
        <v>#DIV/0!</v>
      </c>
      <c r="BC269" s="516" t="e">
        <f aca="false">BC246*(1+'(Betriebsstoff- &amp; Anlagendaten)'!$C$91/100)^$C268</f>
        <v>#DIV/0!</v>
      </c>
    </row>
    <row r="270" customFormat="false" ht="15" hidden="false" customHeight="false" outlineLevel="0" collapsed="false">
      <c r="A270" s="24"/>
      <c r="B270" s="2"/>
      <c r="C270" s="514" t="n">
        <v>17</v>
      </c>
      <c r="D270" s="437"/>
      <c r="E270" s="419"/>
      <c r="F270" s="515" t="n">
        <f aca="false">F247*(1+'(Betriebsstoff- &amp; Anlagendaten)'!$C$91/100)^$C269</f>
        <v>0</v>
      </c>
      <c r="G270" s="516" t="n">
        <f aca="false">G247*(1+'(Betriebsstoff- &amp; Anlagendaten)'!$C$91/100)^$C269</f>
        <v>0</v>
      </c>
      <c r="H270" s="516" t="n">
        <f aca="false">H247*(1+'(Betriebsstoff- &amp; Anlagendaten)'!$C$91/100)^$C269</f>
        <v>0</v>
      </c>
      <c r="I270" s="516" t="n">
        <f aca="false">I247*(1+'(Betriebsstoff- &amp; Anlagendaten)'!$C$91/100)^$C269</f>
        <v>0</v>
      </c>
      <c r="J270" s="439"/>
      <c r="K270" s="516" t="n">
        <f aca="false">SUM(F270:I270)</f>
        <v>0</v>
      </c>
      <c r="L270" s="439"/>
      <c r="M270" s="439"/>
      <c r="N270" s="516" t="n">
        <f aca="false">N247*(1+'(Betriebsstoff- &amp; Anlagendaten)'!$C$91/100)^$C269</f>
        <v>0</v>
      </c>
      <c r="O270" s="516" t="n">
        <f aca="false">O247*(1+'(Betriebsstoff- &amp; Anlagendaten)'!$C$91/100)^$C269</f>
        <v>0</v>
      </c>
      <c r="P270" s="516" t="n">
        <f aca="false">P247*(1+'(Betriebsstoff- &amp; Anlagendaten)'!$C$91/100)^$C269</f>
        <v>0</v>
      </c>
      <c r="Q270" s="516" t="n">
        <f aca="false">Q247*(1+'(Betriebsstoff- &amp; Anlagendaten)'!$C$91/100)^$C269</f>
        <v>0</v>
      </c>
      <c r="R270" s="439"/>
      <c r="S270" s="517" t="n">
        <f aca="false">SUM(N270:Q270)</f>
        <v>0</v>
      </c>
      <c r="T270" s="442"/>
      <c r="U270" s="437"/>
      <c r="V270" s="419"/>
      <c r="W270" s="515" t="n">
        <f aca="false">W247*(1+'(Betriebsstoff- &amp; Anlagendaten)'!$C$91/100)^$C269</f>
        <v>0</v>
      </c>
      <c r="X270" s="516" t="n">
        <f aca="false">X247*(1+'(Betriebsstoff- &amp; Anlagendaten)'!$C$91/100)^$C269</f>
        <v>0</v>
      </c>
      <c r="Y270" s="516" t="n">
        <f aca="false">Y247*(1+'(Betriebsstoff- &amp; Anlagendaten)'!$C$91/100)^$C269</f>
        <v>0</v>
      </c>
      <c r="Z270" s="516" t="n">
        <f aca="false">Z247*(1+'(Betriebsstoff- &amp; Anlagendaten)'!$C$91/100)^$C269</f>
        <v>0</v>
      </c>
      <c r="AA270" s="439"/>
      <c r="AB270" s="516" t="n">
        <f aca="false">SUM(W270:Z270)</f>
        <v>0</v>
      </c>
      <c r="AC270" s="439"/>
      <c r="AD270" s="439"/>
      <c r="AE270" s="516" t="n">
        <f aca="false">AE247*(1+'(Betriebsstoff- &amp; Anlagendaten)'!$C$91/100)^$C269</f>
        <v>0</v>
      </c>
      <c r="AF270" s="516" t="n">
        <f aca="false">AF247*(1+'(Betriebsstoff- &amp; Anlagendaten)'!$C$91/100)^$C269</f>
        <v>0</v>
      </c>
      <c r="AG270" s="516" t="n">
        <f aca="false">AG247*(1+'(Betriebsstoff- &amp; Anlagendaten)'!$C$91/100)^$C269</f>
        <v>0</v>
      </c>
      <c r="AH270" s="516" t="n">
        <f aca="false">AH247*(1+'(Betriebsstoff- &amp; Anlagendaten)'!$C$91/100)^$C269</f>
        <v>0</v>
      </c>
      <c r="AI270" s="439"/>
      <c r="AJ270" s="517" t="n">
        <f aca="false">SUM(AE270:AH270)</f>
        <v>0</v>
      </c>
      <c r="AK270" s="439"/>
      <c r="AL270" s="515" t="n">
        <f aca="false">AL247*(1+'(Betriebsstoff- &amp; Anlagendaten)'!$C$91/100)^$C269</f>
        <v>476.517089801258</v>
      </c>
      <c r="AM270" s="516" t="n">
        <f aca="false">AM247*(1+'(Betriebsstoff- &amp; Anlagendaten)'!$C$91/100)^$C269</f>
        <v>251.958411232415</v>
      </c>
      <c r="AN270" s="516" t="n">
        <f aca="false">AN247*(1+'(Betriebsstoff- &amp; Anlagendaten)'!$C$91/100)^$C269</f>
        <v>518.212335158868</v>
      </c>
      <c r="AO270" s="516" t="n">
        <f aca="false">AO247*(1+'(Betriebsstoff- &amp; Anlagendaten)'!$C$91/100)^$C269</f>
        <v>247.193240334403</v>
      </c>
      <c r="AP270" s="516" t="n">
        <f aca="false">AP247*(1+'(Betriebsstoff- &amp; Anlagendaten)'!$C$91/100)^$C269</f>
        <v>1536.76761460906</v>
      </c>
      <c r="AQ270" s="516" t="n">
        <f aca="false">AQ247*(1+'(Betriebsstoff- &amp; Anlagendaten)'!$C$91/100)^$C269</f>
        <v>351.431353728428</v>
      </c>
      <c r="AR270" s="516" t="n">
        <f aca="false">AR247*(1+'(Betriebsstoff- &amp; Anlagendaten)'!$C$91/100)^$C269</f>
        <v>1643.98395981434</v>
      </c>
      <c r="AS270" s="516" t="n">
        <f aca="false">AS247*(1+'(Betriebsstoff- &amp; Anlagendaten)'!$C$91/100)^$C269</f>
        <v>1286.5961424634</v>
      </c>
      <c r="AT270" s="516" t="n">
        <f aca="false">AT247*(1+'(Betriebsstoff- &amp; Anlagendaten)'!$C$91/100)^$C269</f>
        <v>1894.15543196</v>
      </c>
      <c r="AU270" s="516" t="n">
        <f aca="false">AU247*(1+'(Betriebsstoff- &amp; Anlagendaten)'!$C$91/100)^$C269</f>
        <v>232.302081278113</v>
      </c>
      <c r="AV270" s="516" t="n">
        <f aca="false">AV247*(1+'(Betriebsstoff- &amp; Anlagendaten)'!$C$91/100)^$C269</f>
        <v>416.952453576101</v>
      </c>
      <c r="AW270" s="516" t="n">
        <f aca="false">AW247*(1+'(Betriebsstoff- &amp; Anlagendaten)'!$C$91/100)^$C269</f>
        <v>565.864044138994</v>
      </c>
      <c r="AX270" s="516" t="n">
        <f aca="false">AX247*(1+'(Betriebsstoff- &amp; Anlagendaten)'!$C$91/100)^$C269</f>
        <v>714.775634701887</v>
      </c>
      <c r="AY270" s="516" t="n">
        <f aca="false">AY247*(1+'(Betriebsstoff- &amp; Anlagendaten)'!$C$91/100)^$C269</f>
        <v>863.687225264781</v>
      </c>
      <c r="AZ270" s="516" t="n">
        <f aca="false">AZ247*(1+'(Betriebsstoff- &amp; Anlagendaten)'!$C$91/100)^$C269</f>
        <v>80.4122589039623</v>
      </c>
      <c r="BA270" s="516" t="n">
        <f aca="false">BA247*(1+'(Betriebsstoff- &amp; Anlagendaten)'!$C$91/100)^$C269</f>
        <v>1429.55126940378</v>
      </c>
      <c r="BB270" s="516" t="e">
        <f aca="false">BB247*(1+'(Betriebsstoff- &amp; Anlagendaten)'!$C$91/100)^$C269</f>
        <v>#DIV/0!</v>
      </c>
      <c r="BC270" s="516" t="e">
        <f aca="false">BC247*(1+'(Betriebsstoff- &amp; Anlagendaten)'!$C$91/100)^$C269</f>
        <v>#DIV/0!</v>
      </c>
    </row>
    <row r="271" customFormat="false" ht="15" hidden="false" customHeight="false" outlineLevel="0" collapsed="false">
      <c r="A271" s="24"/>
      <c r="B271" s="2"/>
      <c r="C271" s="514" t="n">
        <v>18</v>
      </c>
      <c r="D271" s="437"/>
      <c r="E271" s="419"/>
      <c r="F271" s="515" t="n">
        <f aca="false">F248*(1+'(Betriebsstoff- &amp; Anlagendaten)'!$C$91/100)^$C270</f>
        <v>0</v>
      </c>
      <c r="G271" s="516" t="n">
        <f aca="false">G248*(1+'(Betriebsstoff- &amp; Anlagendaten)'!$C$91/100)^$C270</f>
        <v>0</v>
      </c>
      <c r="H271" s="516" t="n">
        <f aca="false">H248*(1+'(Betriebsstoff- &amp; Anlagendaten)'!$C$91/100)^$C270</f>
        <v>0</v>
      </c>
      <c r="I271" s="516" t="n">
        <f aca="false">I248*(1+'(Betriebsstoff- &amp; Anlagendaten)'!$C$91/100)^$C270</f>
        <v>0</v>
      </c>
      <c r="J271" s="439"/>
      <c r="K271" s="516" t="n">
        <f aca="false">SUM(F271:I271)</f>
        <v>0</v>
      </c>
      <c r="L271" s="439"/>
      <c r="M271" s="439"/>
      <c r="N271" s="516" t="n">
        <f aca="false">N248*(1+'(Betriebsstoff- &amp; Anlagendaten)'!$C$91/100)^$C270</f>
        <v>0</v>
      </c>
      <c r="O271" s="516" t="n">
        <f aca="false">O248*(1+'(Betriebsstoff- &amp; Anlagendaten)'!$C$91/100)^$C270</f>
        <v>0</v>
      </c>
      <c r="P271" s="516" t="n">
        <f aca="false">P248*(1+'(Betriebsstoff- &amp; Anlagendaten)'!$C$91/100)^$C270</f>
        <v>0</v>
      </c>
      <c r="Q271" s="516" t="n">
        <f aca="false">Q248*(1+'(Betriebsstoff- &amp; Anlagendaten)'!$C$91/100)^$C270</f>
        <v>0</v>
      </c>
      <c r="R271" s="439"/>
      <c r="S271" s="517" t="n">
        <f aca="false">SUM(N271:Q271)</f>
        <v>0</v>
      </c>
      <c r="T271" s="442"/>
      <c r="U271" s="437"/>
      <c r="V271" s="419"/>
      <c r="W271" s="515" t="n">
        <f aca="false">W248*(1+'(Betriebsstoff- &amp; Anlagendaten)'!$C$91/100)^$C270</f>
        <v>0</v>
      </c>
      <c r="X271" s="516" t="n">
        <f aca="false">X248*(1+'(Betriebsstoff- &amp; Anlagendaten)'!$C$91/100)^$C270</f>
        <v>0</v>
      </c>
      <c r="Y271" s="516" t="n">
        <f aca="false">Y248*(1+'(Betriebsstoff- &amp; Anlagendaten)'!$C$91/100)^$C270</f>
        <v>0</v>
      </c>
      <c r="Z271" s="516" t="n">
        <f aca="false">Z248*(1+'(Betriebsstoff- &amp; Anlagendaten)'!$C$91/100)^$C270</f>
        <v>0</v>
      </c>
      <c r="AA271" s="439"/>
      <c r="AB271" s="516" t="n">
        <f aca="false">SUM(W271:Z271)</f>
        <v>0</v>
      </c>
      <c r="AC271" s="439"/>
      <c r="AD271" s="439"/>
      <c r="AE271" s="516" t="n">
        <f aca="false">AE248*(1+'(Betriebsstoff- &amp; Anlagendaten)'!$C$91/100)^$C270</f>
        <v>0</v>
      </c>
      <c r="AF271" s="516" t="n">
        <f aca="false">AF248*(1+'(Betriebsstoff- &amp; Anlagendaten)'!$C$91/100)^$C270</f>
        <v>0</v>
      </c>
      <c r="AG271" s="516" t="n">
        <f aca="false">AG248*(1+'(Betriebsstoff- &amp; Anlagendaten)'!$C$91/100)^$C270</f>
        <v>0</v>
      </c>
      <c r="AH271" s="516" t="n">
        <f aca="false">AH248*(1+'(Betriebsstoff- &amp; Anlagendaten)'!$C$91/100)^$C270</f>
        <v>0</v>
      </c>
      <c r="AI271" s="439"/>
      <c r="AJ271" s="517" t="n">
        <f aca="false">SUM(AE271:AH271)</f>
        <v>0</v>
      </c>
      <c r="AK271" s="439"/>
      <c r="AL271" s="515" t="n">
        <f aca="false">AL248*(1+'(Betriebsstoff- &amp; Anlagendaten)'!$C$91/100)^$C270</f>
        <v>481.758777789072</v>
      </c>
      <c r="AM271" s="516" t="n">
        <f aca="false">AM248*(1+'(Betriebsstoff- &amp; Anlagendaten)'!$C$91/100)^$C270</f>
        <v>254.729953755972</v>
      </c>
      <c r="AN271" s="516" t="n">
        <f aca="false">AN248*(1+'(Betriebsstoff- &amp; Anlagendaten)'!$C$91/100)^$C270</f>
        <v>523.912670845616</v>
      </c>
      <c r="AO271" s="516" t="n">
        <f aca="false">AO248*(1+'(Betriebsstoff- &amp; Anlagendaten)'!$C$91/100)^$C270</f>
        <v>249.912365978081</v>
      </c>
      <c r="AP271" s="516" t="n">
        <f aca="false">AP248*(1+'(Betriebsstoff- &amp; Anlagendaten)'!$C$91/100)^$C270</f>
        <v>1553.67205836976</v>
      </c>
      <c r="AQ271" s="516" t="n">
        <f aca="false">AQ248*(1+'(Betriebsstoff- &amp; Anlagendaten)'!$C$91/100)^$C270</f>
        <v>355.297098619441</v>
      </c>
      <c r="AR271" s="516" t="n">
        <f aca="false">AR248*(1+'(Betriebsstoff- &amp; Anlagendaten)'!$C$91/100)^$C270</f>
        <v>1662.0677833723</v>
      </c>
      <c r="AS271" s="516" t="n">
        <f aca="false">AS248*(1+'(Betriebsstoff- &amp; Anlagendaten)'!$C$91/100)^$C270</f>
        <v>1300.74870003049</v>
      </c>
      <c r="AT271" s="516" t="n">
        <f aca="false">AT248*(1+'(Betriebsstoff- &amp; Anlagendaten)'!$C$91/100)^$C270</f>
        <v>1914.99114171156</v>
      </c>
      <c r="AU271" s="516" t="n">
        <f aca="false">AU248*(1+'(Betriebsstoff- &amp; Anlagendaten)'!$C$91/100)^$C270</f>
        <v>234.857404172173</v>
      </c>
      <c r="AV271" s="516" t="n">
        <f aca="false">AV248*(1+'(Betriebsstoff- &amp; Anlagendaten)'!$C$91/100)^$C270</f>
        <v>421.538930565438</v>
      </c>
      <c r="AW271" s="516" t="n">
        <f aca="false">AW248*(1+'(Betriebsstoff- &amp; Anlagendaten)'!$C$91/100)^$C270</f>
        <v>572.088548624523</v>
      </c>
      <c r="AX271" s="516" t="n">
        <f aca="false">AX248*(1+'(Betriebsstoff- &amp; Anlagendaten)'!$C$91/100)^$C270</f>
        <v>722.638166683608</v>
      </c>
      <c r="AY271" s="516" t="n">
        <f aca="false">AY248*(1+'(Betriebsstoff- &amp; Anlagendaten)'!$C$91/100)^$C270</f>
        <v>873.187784742693</v>
      </c>
      <c r="AZ271" s="516" t="n">
        <f aca="false">AZ248*(1+'(Betriebsstoff- &amp; Anlagendaten)'!$C$91/100)^$C270</f>
        <v>81.2967937519059</v>
      </c>
      <c r="BA271" s="516" t="n">
        <f aca="false">BA248*(1+'(Betriebsstoff- &amp; Anlagendaten)'!$C$91/100)^$C270</f>
        <v>1445.27633336722</v>
      </c>
      <c r="BB271" s="516" t="e">
        <f aca="false">BB248*(1+'(Betriebsstoff- &amp; Anlagendaten)'!$C$91/100)^$C270</f>
        <v>#DIV/0!</v>
      </c>
      <c r="BC271" s="516" t="e">
        <f aca="false">BC248*(1+'(Betriebsstoff- &amp; Anlagendaten)'!$C$91/100)^$C270</f>
        <v>#DIV/0!</v>
      </c>
    </row>
    <row r="272" customFormat="false" ht="15" hidden="false" customHeight="false" outlineLevel="0" collapsed="false">
      <c r="A272" s="24"/>
      <c r="B272" s="2"/>
      <c r="C272" s="514" t="n">
        <v>19</v>
      </c>
      <c r="D272" s="437"/>
      <c r="E272" s="419"/>
      <c r="F272" s="515" t="n">
        <f aca="false">F249*(1+'(Betriebsstoff- &amp; Anlagendaten)'!$C$91/100)^$C271</f>
        <v>0</v>
      </c>
      <c r="G272" s="516" t="n">
        <f aca="false">G249*(1+'(Betriebsstoff- &amp; Anlagendaten)'!$C$91/100)^$C271</f>
        <v>0</v>
      </c>
      <c r="H272" s="516" t="n">
        <f aca="false">H249*(1+'(Betriebsstoff- &amp; Anlagendaten)'!$C$91/100)^$C271</f>
        <v>0</v>
      </c>
      <c r="I272" s="516" t="n">
        <f aca="false">I249*(1+'(Betriebsstoff- &amp; Anlagendaten)'!$C$91/100)^$C271</f>
        <v>0</v>
      </c>
      <c r="J272" s="439"/>
      <c r="K272" s="516" t="n">
        <f aca="false">SUM(F272:I272)</f>
        <v>0</v>
      </c>
      <c r="L272" s="439"/>
      <c r="M272" s="439"/>
      <c r="N272" s="516" t="n">
        <f aca="false">N249*(1+'(Betriebsstoff- &amp; Anlagendaten)'!$C$91/100)^$C271</f>
        <v>0</v>
      </c>
      <c r="O272" s="516" t="n">
        <f aca="false">O249*(1+'(Betriebsstoff- &amp; Anlagendaten)'!$C$91/100)^$C271</f>
        <v>0</v>
      </c>
      <c r="P272" s="516" t="n">
        <f aca="false">P249*(1+'(Betriebsstoff- &amp; Anlagendaten)'!$C$91/100)^$C271</f>
        <v>0</v>
      </c>
      <c r="Q272" s="516" t="n">
        <f aca="false">Q249*(1+'(Betriebsstoff- &amp; Anlagendaten)'!$C$91/100)^$C271</f>
        <v>0</v>
      </c>
      <c r="R272" s="439"/>
      <c r="S272" s="517" t="n">
        <f aca="false">SUM(N272:Q272)</f>
        <v>0</v>
      </c>
      <c r="T272" s="442"/>
      <c r="U272" s="437"/>
      <c r="V272" s="419"/>
      <c r="W272" s="515" t="n">
        <f aca="false">W249*(1+'(Betriebsstoff- &amp; Anlagendaten)'!$C$91/100)^$C271</f>
        <v>0</v>
      </c>
      <c r="X272" s="516" t="n">
        <f aca="false">X249*(1+'(Betriebsstoff- &amp; Anlagendaten)'!$C$91/100)^$C271</f>
        <v>0</v>
      </c>
      <c r="Y272" s="516" t="n">
        <f aca="false">Y249*(1+'(Betriebsstoff- &amp; Anlagendaten)'!$C$91/100)^$C271</f>
        <v>0</v>
      </c>
      <c r="Z272" s="516" t="n">
        <f aca="false">Z249*(1+'(Betriebsstoff- &amp; Anlagendaten)'!$C$91/100)^$C271</f>
        <v>0</v>
      </c>
      <c r="AA272" s="439"/>
      <c r="AB272" s="516" t="n">
        <f aca="false">SUM(W272:Z272)</f>
        <v>0</v>
      </c>
      <c r="AC272" s="439"/>
      <c r="AD272" s="439"/>
      <c r="AE272" s="516" t="n">
        <f aca="false">AE249*(1+'(Betriebsstoff- &amp; Anlagendaten)'!$C$91/100)^$C271</f>
        <v>0</v>
      </c>
      <c r="AF272" s="516" t="n">
        <f aca="false">AF249*(1+'(Betriebsstoff- &amp; Anlagendaten)'!$C$91/100)^$C271</f>
        <v>0</v>
      </c>
      <c r="AG272" s="516" t="n">
        <f aca="false">AG249*(1+'(Betriebsstoff- &amp; Anlagendaten)'!$C$91/100)^$C271</f>
        <v>0</v>
      </c>
      <c r="AH272" s="516" t="n">
        <f aca="false">AH249*(1+'(Betriebsstoff- &amp; Anlagendaten)'!$C$91/100)^$C271</f>
        <v>0</v>
      </c>
      <c r="AI272" s="439"/>
      <c r="AJ272" s="517" t="n">
        <f aca="false">SUM(AE272:AH272)</f>
        <v>0</v>
      </c>
      <c r="AK272" s="439"/>
      <c r="AL272" s="515" t="n">
        <f aca="false">AL249*(1+'(Betriebsstoff- &amp; Anlagendaten)'!$C$91/100)^$C271</f>
        <v>487.058124344752</v>
      </c>
      <c r="AM272" s="516" t="n">
        <f aca="false">AM249*(1+'(Betriebsstoff- &amp; Anlagendaten)'!$C$91/100)^$C271</f>
        <v>3971.35018137602</v>
      </c>
      <c r="AN272" s="516" t="n">
        <f aca="false">AN249*(1+'(Betriebsstoff- &amp; Anlagendaten)'!$C$91/100)^$C271</f>
        <v>529.675710224918</v>
      </c>
      <c r="AO272" s="516" t="n">
        <f aca="false">AO249*(1+'(Betriebsstoff- &amp; Anlagendaten)'!$C$91/100)^$C271</f>
        <v>252.66140200384</v>
      </c>
      <c r="AP272" s="516" t="n">
        <f aca="false">AP249*(1+'(Betriebsstoff- &amp; Anlagendaten)'!$C$91/100)^$C271</f>
        <v>1570.76245101182</v>
      </c>
      <c r="AQ272" s="516" t="n">
        <f aca="false">AQ249*(1+'(Betriebsstoff- &amp; Anlagendaten)'!$C$91/100)^$C271</f>
        <v>359.205366704255</v>
      </c>
      <c r="AR272" s="516" t="n">
        <f aca="false">AR249*(1+'(Betriebsstoff- &amp; Anlagendaten)'!$C$91/100)^$C271</f>
        <v>26033.256746227</v>
      </c>
      <c r="AS272" s="516" t="n">
        <f aca="false">AS249*(1+'(Betriebsstoff- &amp; Anlagendaten)'!$C$91/100)^$C271</f>
        <v>1315.05693573083</v>
      </c>
      <c r="AT272" s="516" t="n">
        <f aca="false">AT249*(1+'(Betriebsstoff- &amp; Anlagendaten)'!$C$91/100)^$C271</f>
        <v>1936.05604427039</v>
      </c>
      <c r="AU272" s="516" t="n">
        <f aca="false">AU249*(1+'(Betriebsstoff- &amp; Anlagendaten)'!$C$91/100)^$C271</f>
        <v>237.440835618067</v>
      </c>
      <c r="AV272" s="516" t="n">
        <f aca="false">AV249*(1+'(Betriebsstoff- &amp; Anlagendaten)'!$C$91/100)^$C271</f>
        <v>426.175858801658</v>
      </c>
      <c r="AW272" s="516" t="n">
        <f aca="false">AW249*(1+'(Betriebsstoff- &amp; Anlagendaten)'!$C$91/100)^$C271</f>
        <v>578.381522659393</v>
      </c>
      <c r="AX272" s="516" t="n">
        <f aca="false">AX249*(1+'(Betriebsstoff- &amp; Anlagendaten)'!$C$91/100)^$C271</f>
        <v>730.587186517128</v>
      </c>
      <c r="AY272" s="516" t="n">
        <f aca="false">AY249*(1+'(Betriebsstoff- &amp; Anlagendaten)'!$C$91/100)^$C271</f>
        <v>882.792850374863</v>
      </c>
      <c r="AZ272" s="516" t="n">
        <f aca="false">AZ249*(1+'(Betriebsstoff- &amp; Anlagendaten)'!$C$91/100)^$C271</f>
        <v>82.1910584831769</v>
      </c>
      <c r="BA272" s="516" t="n">
        <f aca="false">BA249*(1+'(Betriebsstoff- &amp; Anlagendaten)'!$C$91/100)^$C271</f>
        <v>1461.17437303426</v>
      </c>
      <c r="BB272" s="516" t="e">
        <f aca="false">BB249*(1+'(Betriebsstoff- &amp; Anlagendaten)'!$C$91/100)^$C271</f>
        <v>#DIV/0!</v>
      </c>
      <c r="BC272" s="516" t="e">
        <f aca="false">BC249*(1+'(Betriebsstoff- &amp; Anlagendaten)'!$C$91/100)^$C271</f>
        <v>#DIV/0!</v>
      </c>
    </row>
    <row r="273" customFormat="false" ht="15" hidden="false" customHeight="false" outlineLevel="0" collapsed="false">
      <c r="A273" s="24"/>
      <c r="B273" s="2"/>
      <c r="C273" s="514" t="n">
        <v>20</v>
      </c>
      <c r="D273" s="437"/>
      <c r="E273" s="419"/>
      <c r="F273" s="515" t="n">
        <f aca="false">F250*(1+'(Betriebsstoff- &amp; Anlagendaten)'!$C$91/100)^$C272</f>
        <v>0</v>
      </c>
      <c r="G273" s="516" t="n">
        <f aca="false">G250*(1+'(Betriebsstoff- &amp; Anlagendaten)'!$C$91/100)^$C272</f>
        <v>0</v>
      </c>
      <c r="H273" s="516" t="n">
        <f aca="false">H250*(1+'(Betriebsstoff- &amp; Anlagendaten)'!$C$91/100)^$C272</f>
        <v>0</v>
      </c>
      <c r="I273" s="516" t="n">
        <f aca="false">I250*(1+'(Betriebsstoff- &amp; Anlagendaten)'!$C$91/100)^$C272</f>
        <v>0</v>
      </c>
      <c r="J273" s="439"/>
      <c r="K273" s="516" t="n">
        <f aca="false">SUM(F273:I273)</f>
        <v>0</v>
      </c>
      <c r="L273" s="439"/>
      <c r="M273" s="439"/>
      <c r="N273" s="516" t="n">
        <f aca="false">N250*(1+'(Betriebsstoff- &amp; Anlagendaten)'!$C$91/100)^$C272</f>
        <v>0</v>
      </c>
      <c r="O273" s="516" t="n">
        <f aca="false">O250*(1+'(Betriebsstoff- &amp; Anlagendaten)'!$C$91/100)^$C272</f>
        <v>0</v>
      </c>
      <c r="P273" s="516" t="n">
        <f aca="false">P250*(1+'(Betriebsstoff- &amp; Anlagendaten)'!$C$91/100)^$C272</f>
        <v>0</v>
      </c>
      <c r="Q273" s="516" t="n">
        <f aca="false">Q250*(1+'(Betriebsstoff- &amp; Anlagendaten)'!$C$91/100)^$C272</f>
        <v>0</v>
      </c>
      <c r="R273" s="439"/>
      <c r="S273" s="517" t="n">
        <f aca="false">SUM(N273:Q273)</f>
        <v>0</v>
      </c>
      <c r="T273" s="442"/>
      <c r="U273" s="437"/>
      <c r="V273" s="419"/>
      <c r="W273" s="515" t="n">
        <f aca="false">W250*(1+'(Betriebsstoff- &amp; Anlagendaten)'!$C$91/100)^$C272</f>
        <v>0</v>
      </c>
      <c r="X273" s="516" t="n">
        <f aca="false">X250*(1+'(Betriebsstoff- &amp; Anlagendaten)'!$C$91/100)^$C272</f>
        <v>0</v>
      </c>
      <c r="Y273" s="516" t="n">
        <f aca="false">Y250*(1+'(Betriebsstoff- &amp; Anlagendaten)'!$C$91/100)^$C272</f>
        <v>0</v>
      </c>
      <c r="Z273" s="516" t="n">
        <f aca="false">Z250*(1+'(Betriebsstoff- &amp; Anlagendaten)'!$C$91/100)^$C272</f>
        <v>0</v>
      </c>
      <c r="AA273" s="439"/>
      <c r="AB273" s="516" t="n">
        <f aca="false">SUM(W273:Z273)</f>
        <v>0</v>
      </c>
      <c r="AC273" s="439"/>
      <c r="AD273" s="439"/>
      <c r="AE273" s="516" t="n">
        <f aca="false">AE250*(1+'(Betriebsstoff- &amp; Anlagendaten)'!$C$91/100)^$C272</f>
        <v>0</v>
      </c>
      <c r="AF273" s="516" t="n">
        <f aca="false">AF250*(1+'(Betriebsstoff- &amp; Anlagendaten)'!$C$91/100)^$C272</f>
        <v>0</v>
      </c>
      <c r="AG273" s="516" t="n">
        <f aca="false">AG250*(1+'(Betriebsstoff- &amp; Anlagendaten)'!$C$91/100)^$C272</f>
        <v>0</v>
      </c>
      <c r="AH273" s="516" t="n">
        <f aca="false">AH250*(1+'(Betriebsstoff- &amp; Anlagendaten)'!$C$91/100)^$C272</f>
        <v>0</v>
      </c>
      <c r="AI273" s="439"/>
      <c r="AJ273" s="517" t="n">
        <f aca="false">SUM(AE273:AH273)</f>
        <v>0</v>
      </c>
      <c r="AK273" s="439"/>
      <c r="AL273" s="515" t="n">
        <f aca="false">AL250*(1+'(Betriebsstoff- &amp; Anlagendaten)'!$C$91/100)^$C272</f>
        <v>492.415763712544</v>
      </c>
      <c r="AM273" s="516" t="n">
        <f aca="false">AM250*(1+'(Betriebsstoff- &amp; Anlagendaten)'!$C$91/100)^$C272</f>
        <v>260.364835063008</v>
      </c>
      <c r="AN273" s="516" t="n">
        <f aca="false">AN250*(1+'(Betriebsstoff- &amp; Anlagendaten)'!$C$91/100)^$C272</f>
        <v>535.502143037392</v>
      </c>
      <c r="AO273" s="516" t="n">
        <f aca="false">AO250*(1+'(Betriebsstoff- &amp; Anlagendaten)'!$C$91/100)^$C272</f>
        <v>255.440677425882</v>
      </c>
      <c r="AP273" s="516" t="n">
        <f aca="false">AP250*(1+'(Betriebsstoff- &amp; Anlagendaten)'!$C$91/100)^$C272</f>
        <v>1588.04083797295</v>
      </c>
      <c r="AQ273" s="516" t="n">
        <f aca="false">AQ250*(1+'(Betriebsstoff- &amp; Anlagendaten)'!$C$91/100)^$C272</f>
        <v>363.156625738001</v>
      </c>
      <c r="AR273" s="516" t="n">
        <f aca="false">AR250*(1+'(Betriebsstoff- &amp; Anlagendaten)'!$C$91/100)^$C272</f>
        <v>1698.83438480828</v>
      </c>
      <c r="AS273" s="516" t="n">
        <f aca="false">AS250*(1+'(Betriebsstoff- &amp; Anlagendaten)'!$C$91/100)^$C272</f>
        <v>1329.52256202387</v>
      </c>
      <c r="AT273" s="516" t="n">
        <f aca="false">AT250*(1+'(Betriebsstoff- &amp; Anlagendaten)'!$C$91/100)^$C272</f>
        <v>1957.35266075736</v>
      </c>
      <c r="AU273" s="516" t="n">
        <f aca="false">AU250*(1+'(Betriebsstoff- &amp; Anlagendaten)'!$C$91/100)^$C272</f>
        <v>240.052684809865</v>
      </c>
      <c r="AV273" s="516" t="n">
        <f aca="false">AV250*(1+'(Betriebsstoff- &amp; Anlagendaten)'!$C$91/100)^$C272</f>
        <v>430.863793248476</v>
      </c>
      <c r="AW273" s="516" t="n">
        <f aca="false">AW250*(1+'(Betriebsstoff- &amp; Anlagendaten)'!$C$91/100)^$C272</f>
        <v>584.743719408646</v>
      </c>
      <c r="AX273" s="516" t="n">
        <f aca="false">AX250*(1+'(Betriebsstoff- &amp; Anlagendaten)'!$C$91/100)^$C272</f>
        <v>738.623645568816</v>
      </c>
      <c r="AY273" s="516" t="n">
        <f aca="false">AY250*(1+'(Betriebsstoff- &amp; Anlagendaten)'!$C$91/100)^$C272</f>
        <v>892.503571728986</v>
      </c>
      <c r="AZ273" s="516" t="n">
        <f aca="false">AZ250*(1+'(Betriebsstoff- &amp; Anlagendaten)'!$C$91/100)^$C272</f>
        <v>83.0951601264918</v>
      </c>
      <c r="BA273" s="516" t="n">
        <f aca="false">BA250*(1+'(Betriebsstoff- &amp; Anlagendaten)'!$C$91/100)^$C272</f>
        <v>1477.24729113763</v>
      </c>
      <c r="BB273" s="516" t="e">
        <f aca="false">BB250*(1+'(Betriebsstoff- &amp; Anlagendaten)'!$C$91/100)^$C272</f>
        <v>#DIV/0!</v>
      </c>
      <c r="BC273" s="516" t="e">
        <f aca="false">BC250*(1+'(Betriebsstoff- &amp; Anlagendaten)'!$C$91/100)^$C272</f>
        <v>#DIV/0!</v>
      </c>
    </row>
    <row r="274" customFormat="false" ht="15" hidden="false" customHeight="false" outlineLevel="0" collapsed="false">
      <c r="A274" s="24"/>
      <c r="B274" s="2"/>
      <c r="C274" s="451" t="s">
        <v>183</v>
      </c>
      <c r="D274" s="437"/>
      <c r="E274" s="452"/>
      <c r="F274" s="450" t="n">
        <f aca="false">AVERAGE(F254:F273)</f>
        <v>0</v>
      </c>
      <c r="G274" s="451" t="n">
        <f aca="false">AVERAGE(G254:G273)</f>
        <v>0</v>
      </c>
      <c r="H274" s="451" t="n">
        <f aca="false">AVERAGE(H254:H273)</f>
        <v>0</v>
      </c>
      <c r="I274" s="451" t="n">
        <f aca="false">AVERAGE(I254:I273)</f>
        <v>0</v>
      </c>
      <c r="J274" s="451"/>
      <c r="K274" s="451" t="n">
        <f aca="false">K251+K228+K205+K136</f>
        <v>0</v>
      </c>
      <c r="L274" s="452"/>
      <c r="M274" s="452"/>
      <c r="N274" s="451" t="n">
        <f aca="false">AVERAGE(N254:N273)</f>
        <v>0</v>
      </c>
      <c r="O274" s="451"/>
      <c r="P274" s="451"/>
      <c r="Q274" s="451"/>
      <c r="R274" s="451"/>
      <c r="S274" s="453" t="n">
        <f aca="false">SUM(N274:Q274)</f>
        <v>0</v>
      </c>
      <c r="T274" s="442"/>
      <c r="U274" s="437"/>
      <c r="V274" s="452"/>
      <c r="W274" s="450" t="n">
        <f aca="false">AVERAGE(W254:W273)</f>
        <v>0</v>
      </c>
      <c r="X274" s="451" t="n">
        <f aca="false">AVERAGE(X254:X273)</f>
        <v>0</v>
      </c>
      <c r="Y274" s="451" t="n">
        <f aca="false">AVERAGE(Y254:Y273)</f>
        <v>0</v>
      </c>
      <c r="Z274" s="451" t="n">
        <f aca="false">AVERAGE(Z254:Z273)</f>
        <v>0</v>
      </c>
      <c r="AA274" s="451"/>
      <c r="AB274" s="451" t="n">
        <f aca="false">AB251+AB228+AB205+AB136</f>
        <v>0</v>
      </c>
      <c r="AC274" s="452"/>
      <c r="AD274" s="452"/>
      <c r="AE274" s="451" t="n">
        <f aca="false">AVERAGE(AE254:AE273)</f>
        <v>0</v>
      </c>
      <c r="AF274" s="451"/>
      <c r="AG274" s="451"/>
      <c r="AH274" s="451"/>
      <c r="AI274" s="451"/>
      <c r="AJ274" s="453" t="n">
        <f aca="false">SUM(AE274:AH274)</f>
        <v>0</v>
      </c>
      <c r="AK274" s="452"/>
      <c r="AL274" s="508" t="n">
        <f aca="false">AVERAGE(AL254:AL273)</f>
        <v>644.692441424468</v>
      </c>
      <c r="AM274" s="509" t="n">
        <f aca="false">AVERAGE(AM254:AM273)</f>
        <v>573.322038309624</v>
      </c>
      <c r="AN274" s="509" t="n">
        <f aca="false">AVERAGE(AN254:AN273)</f>
        <v>958.603030049109</v>
      </c>
      <c r="AO274" s="509" t="n">
        <f aca="false">AVERAGE(AO254:AO273)</f>
        <v>405.684203988943</v>
      </c>
      <c r="AP274" s="509" t="n">
        <f aca="false">AVERAGE(AP254:AP273)</f>
        <v>1909.13312359391</v>
      </c>
      <c r="AQ274" s="509" t="n">
        <f aca="false">AVERAGE(AQ254:AQ273)</f>
        <v>577.960675550545</v>
      </c>
      <c r="AR274" s="509" t="n">
        <f aca="false">AVERAGE(AR254:AR273)</f>
        <v>3751.83423377629</v>
      </c>
      <c r="AS274" s="509" t="n">
        <f aca="false">AVERAGE(AS254:AS273)</f>
        <v>1950.66959184606</v>
      </c>
      <c r="AT274" s="509" t="n">
        <f aca="false">AVERAGE(AT254:AT273)</f>
        <v>2942.65245466226</v>
      </c>
      <c r="AU274" s="509" t="n">
        <f aca="false">AVERAGE(AU254:AU273)</f>
        <v>541.787565194428</v>
      </c>
      <c r="AV274" s="509" t="n">
        <f aca="false">AVERAGE(AV254:AV273)</f>
        <v>1089.10588624641</v>
      </c>
      <c r="AW274" s="509" t="n">
        <f aca="false">AVERAGE(AW254:AW273)</f>
        <v>1478.07227419156</v>
      </c>
      <c r="AX274" s="509" t="n">
        <f aca="false">AVERAGE(AX254:AX273)</f>
        <v>1867.0386621367</v>
      </c>
      <c r="AY274" s="509" t="n">
        <f aca="false">AVERAGE(AY254:AY273)</f>
        <v>2256.00505008185</v>
      </c>
      <c r="AZ274" s="509" t="n">
        <f aca="false">AVERAGE(AZ254:AZ273)</f>
        <v>300.041849490379</v>
      </c>
      <c r="BA274" s="509" t="n">
        <f aca="false">AVERAGE(BA254:BA273)</f>
        <v>2834.0773242734</v>
      </c>
      <c r="BB274" s="509" t="e">
        <f aca="false">AVERAGE(BB254:BB273)</f>
        <v>#DIV/0!</v>
      </c>
      <c r="BC274" s="509" t="e">
        <f aca="false">AVERAGE(BC254:BC273)</f>
        <v>#DIV/0!</v>
      </c>
    </row>
    <row r="275" customFormat="false" ht="15" hidden="false" customHeight="false" outlineLevel="0" collapsed="false">
      <c r="A275" s="24"/>
      <c r="B275" s="2"/>
      <c r="C275" s="451" t="s">
        <v>191</v>
      </c>
      <c r="D275" s="437"/>
      <c r="E275" s="452"/>
      <c r="F275" s="450"/>
      <c r="G275" s="451"/>
      <c r="H275" s="451"/>
      <c r="I275" s="451"/>
      <c r="J275" s="451"/>
      <c r="K275" s="451"/>
      <c r="L275" s="452"/>
      <c r="M275" s="452"/>
      <c r="N275" s="451"/>
      <c r="O275" s="451"/>
      <c r="P275" s="451"/>
      <c r="Q275" s="451"/>
      <c r="R275" s="451"/>
      <c r="S275" s="453"/>
      <c r="T275" s="442"/>
      <c r="U275" s="437"/>
      <c r="V275" s="452"/>
      <c r="W275" s="450"/>
      <c r="X275" s="451"/>
      <c r="Y275" s="451"/>
      <c r="Z275" s="451"/>
      <c r="AA275" s="451"/>
      <c r="AB275" s="451"/>
      <c r="AC275" s="452"/>
      <c r="AD275" s="452"/>
      <c r="AE275" s="451"/>
      <c r="AF275" s="451"/>
      <c r="AG275" s="451"/>
      <c r="AH275" s="451"/>
      <c r="AI275" s="451"/>
      <c r="AJ275" s="453"/>
      <c r="AK275" s="417"/>
      <c r="AL275" s="518"/>
      <c r="AM275" s="519"/>
      <c r="AN275" s="519"/>
      <c r="AO275" s="519"/>
      <c r="AP275" s="519"/>
      <c r="AQ275" s="519"/>
      <c r="AR275" s="519"/>
      <c r="AS275" s="519"/>
      <c r="AT275" s="519"/>
      <c r="AU275" s="519"/>
      <c r="AV275" s="519"/>
      <c r="AW275" s="519"/>
      <c r="AX275" s="519"/>
      <c r="AY275" s="519"/>
      <c r="AZ275" s="519"/>
      <c r="BA275" s="519"/>
      <c r="BB275" s="519"/>
      <c r="BC275" s="519"/>
    </row>
    <row r="276" customFormat="false" ht="15" hidden="false" customHeight="false" outlineLevel="0" collapsed="false">
      <c r="A276" s="24"/>
      <c r="B276" s="2"/>
      <c r="C276" s="520" t="n">
        <v>0</v>
      </c>
      <c r="D276" s="437"/>
      <c r="E276" s="419"/>
      <c r="F276" s="518"/>
      <c r="G276" s="519"/>
      <c r="H276" s="519"/>
      <c r="I276" s="519"/>
      <c r="J276" s="417"/>
      <c r="K276" s="519"/>
      <c r="L276" s="417"/>
      <c r="M276" s="417"/>
      <c r="N276" s="519"/>
      <c r="O276" s="519"/>
      <c r="P276" s="519"/>
      <c r="Q276" s="519"/>
      <c r="R276" s="417"/>
      <c r="S276" s="521"/>
      <c r="T276" s="442"/>
      <c r="U276" s="437"/>
      <c r="V276" s="419"/>
      <c r="W276" s="518"/>
      <c r="X276" s="519"/>
      <c r="Y276" s="519"/>
      <c r="Z276" s="519"/>
      <c r="AA276" s="417"/>
      <c r="AB276" s="519"/>
      <c r="AC276" s="417"/>
      <c r="AD276" s="417"/>
      <c r="AE276" s="519"/>
      <c r="AF276" s="519"/>
      <c r="AG276" s="519"/>
      <c r="AH276" s="519"/>
      <c r="AI276" s="417"/>
      <c r="AJ276" s="521"/>
      <c r="AK276" s="417"/>
      <c r="AL276" s="518"/>
      <c r="AM276" s="519"/>
      <c r="AN276" s="519"/>
      <c r="AO276" s="519"/>
      <c r="AP276" s="519"/>
      <c r="AQ276" s="519"/>
      <c r="AR276" s="519"/>
      <c r="AS276" s="519"/>
      <c r="AT276" s="519"/>
      <c r="AU276" s="519"/>
      <c r="AV276" s="519"/>
      <c r="AW276" s="519"/>
      <c r="AX276" s="519"/>
      <c r="AY276" s="519"/>
      <c r="AZ276" s="519"/>
      <c r="BA276" s="519"/>
      <c r="BB276" s="519"/>
      <c r="BC276" s="519"/>
    </row>
    <row r="277" customFormat="false" ht="15" hidden="false" customHeight="false" outlineLevel="0" collapsed="false">
      <c r="A277" s="24"/>
      <c r="B277" s="2"/>
      <c r="C277" s="520" t="n">
        <v>1</v>
      </c>
      <c r="D277" s="437"/>
      <c r="E277" s="419"/>
      <c r="F277" s="522" t="n">
        <f aca="false">F231</f>
        <v>0</v>
      </c>
      <c r="G277" s="523" t="n">
        <f aca="false">G231</f>
        <v>0</v>
      </c>
      <c r="H277" s="523" t="n">
        <f aca="false">H231</f>
        <v>0</v>
      </c>
      <c r="I277" s="523" t="n">
        <f aca="false">I231</f>
        <v>0</v>
      </c>
      <c r="J277" s="439"/>
      <c r="K277" s="523" t="n">
        <f aca="false">SUM(F277:I277)</f>
        <v>0</v>
      </c>
      <c r="L277" s="439"/>
      <c r="M277" s="439"/>
      <c r="N277" s="523" t="n">
        <f aca="false">N231</f>
        <v>0</v>
      </c>
      <c r="O277" s="523" t="n">
        <f aca="false">O231</f>
        <v>0</v>
      </c>
      <c r="P277" s="523" t="n">
        <f aca="false">P231</f>
        <v>0</v>
      </c>
      <c r="Q277" s="523" t="n">
        <f aca="false">Q231</f>
        <v>0</v>
      </c>
      <c r="R277" s="439"/>
      <c r="S277" s="524" t="n">
        <f aca="false">SUM(N277:Q277)</f>
        <v>0</v>
      </c>
      <c r="T277" s="442"/>
      <c r="U277" s="437"/>
      <c r="V277" s="419"/>
      <c r="W277" s="522" t="n">
        <f aca="false">W231</f>
        <v>0</v>
      </c>
      <c r="X277" s="523" t="n">
        <f aca="false">X231</f>
        <v>0</v>
      </c>
      <c r="Y277" s="523" t="n">
        <f aca="false">Y231</f>
        <v>0</v>
      </c>
      <c r="Z277" s="523" t="n">
        <f aca="false">Z231</f>
        <v>0</v>
      </c>
      <c r="AA277" s="439"/>
      <c r="AB277" s="523" t="n">
        <f aca="false">SUM(W277:Z277)</f>
        <v>0</v>
      </c>
      <c r="AC277" s="439"/>
      <c r="AD277" s="439"/>
      <c r="AE277" s="523" t="n">
        <f aca="false">AE231</f>
        <v>0</v>
      </c>
      <c r="AF277" s="523" t="n">
        <f aca="false">AF231</f>
        <v>0</v>
      </c>
      <c r="AG277" s="523" t="n">
        <f aca="false">AG231</f>
        <v>0</v>
      </c>
      <c r="AH277" s="523" t="n">
        <f aca="false">AH231</f>
        <v>0</v>
      </c>
      <c r="AI277" s="439"/>
      <c r="AJ277" s="524" t="n">
        <f aca="false">SUM(AE277:AH277)</f>
        <v>0</v>
      </c>
      <c r="AK277" s="439"/>
      <c r="AL277" s="525" t="n">
        <f aca="false">AL231</f>
        <v>4400</v>
      </c>
      <c r="AM277" s="526" t="n">
        <f aca="false">AM231</f>
        <v>3261.5</v>
      </c>
      <c r="AN277" s="526" t="n">
        <f aca="false">AN231</f>
        <v>9935</v>
      </c>
      <c r="AO277" s="526" t="n">
        <f aca="false">AO231</f>
        <v>3707.5</v>
      </c>
      <c r="AP277" s="526" t="n">
        <f aca="false">AP231</f>
        <v>10790</v>
      </c>
      <c r="AQ277" s="526" t="n">
        <f aca="false">AQ231</f>
        <v>5295</v>
      </c>
      <c r="AR277" s="526" t="n">
        <f aca="false">AR231</f>
        <v>21380</v>
      </c>
      <c r="AS277" s="526" t="n">
        <f aca="false">AS231</f>
        <v>16080</v>
      </c>
      <c r="AT277" s="526" t="n">
        <f aca="false">AT231</f>
        <v>25090</v>
      </c>
      <c r="AU277" s="526" t="n">
        <f aca="false">AU231</f>
        <v>6695</v>
      </c>
      <c r="AV277" s="526" t="n">
        <f aca="false">AV231</f>
        <v>14350</v>
      </c>
      <c r="AW277" s="526" t="n">
        <f aca="false">AW231</f>
        <v>19475</v>
      </c>
      <c r="AX277" s="526" t="n">
        <f aca="false">AX231</f>
        <v>24600</v>
      </c>
      <c r="AY277" s="526" t="n">
        <f aca="false">AY231</f>
        <v>29725</v>
      </c>
      <c r="AZ277" s="526" t="n">
        <f aca="false">AZ231</f>
        <v>4567.5</v>
      </c>
      <c r="BA277" s="526" t="n">
        <f aca="false">BA231</f>
        <v>31200</v>
      </c>
      <c r="BB277" s="526" t="e">
        <f aca="false">BB231</f>
        <v>#DIV/0!</v>
      </c>
      <c r="BC277" s="526" t="e">
        <f aca="false">BC231</f>
        <v>#DIV/0!</v>
      </c>
    </row>
    <row r="278" customFormat="false" ht="15" hidden="false" customHeight="false" outlineLevel="0" collapsed="false">
      <c r="A278" s="24"/>
      <c r="B278" s="2"/>
      <c r="C278" s="520" t="n">
        <v>2</v>
      </c>
      <c r="D278" s="437"/>
      <c r="E278" s="419"/>
      <c r="F278" s="522" t="n">
        <f aca="false">F277+F232</f>
        <v>0</v>
      </c>
      <c r="G278" s="523" t="n">
        <f aca="false">G277+G232</f>
        <v>0</v>
      </c>
      <c r="H278" s="523" t="n">
        <f aca="false">H277+H232</f>
        <v>0</v>
      </c>
      <c r="I278" s="523" t="n">
        <f aca="false">I277+I232</f>
        <v>0</v>
      </c>
      <c r="J278" s="439"/>
      <c r="K278" s="523" t="n">
        <f aca="false">SUM(F278:I278)</f>
        <v>0</v>
      </c>
      <c r="L278" s="439"/>
      <c r="M278" s="439"/>
      <c r="N278" s="523" t="n">
        <f aca="false">N277+N232</f>
        <v>0</v>
      </c>
      <c r="O278" s="523" t="n">
        <f aca="false">O277+O232</f>
        <v>0</v>
      </c>
      <c r="P278" s="523" t="n">
        <f aca="false">P277+P232</f>
        <v>0</v>
      </c>
      <c r="Q278" s="523" t="n">
        <f aca="false">Q277+Q232</f>
        <v>0</v>
      </c>
      <c r="R278" s="439"/>
      <c r="S278" s="524" t="n">
        <f aca="false">SUM(N278:Q278)</f>
        <v>0</v>
      </c>
      <c r="T278" s="442"/>
      <c r="U278" s="437"/>
      <c r="V278" s="419"/>
      <c r="W278" s="522" t="n">
        <f aca="false">W277+W232</f>
        <v>0</v>
      </c>
      <c r="X278" s="523" t="n">
        <f aca="false">X277+X232</f>
        <v>0</v>
      </c>
      <c r="Y278" s="523" t="n">
        <f aca="false">Y277+Y232</f>
        <v>0</v>
      </c>
      <c r="Z278" s="523" t="n">
        <f aca="false">Z277+Z232</f>
        <v>0</v>
      </c>
      <c r="AA278" s="439"/>
      <c r="AB278" s="523" t="n">
        <f aca="false">SUM(W278:Z278)</f>
        <v>0</v>
      </c>
      <c r="AC278" s="439"/>
      <c r="AD278" s="439"/>
      <c r="AE278" s="523" t="n">
        <f aca="false">AE277+AE232</f>
        <v>0</v>
      </c>
      <c r="AF278" s="523" t="n">
        <f aca="false">AF277+AF232</f>
        <v>0</v>
      </c>
      <c r="AG278" s="523" t="n">
        <f aca="false">AG277+AG232</f>
        <v>0</v>
      </c>
      <c r="AH278" s="523" t="n">
        <f aca="false">AH277+AH232</f>
        <v>0</v>
      </c>
      <c r="AI278" s="439"/>
      <c r="AJ278" s="524" t="n">
        <f aca="false">SUM(AE278:AH278)</f>
        <v>0</v>
      </c>
      <c r="AK278" s="439"/>
      <c r="AL278" s="525" t="n">
        <f aca="false">AL277+AL232</f>
        <v>4800</v>
      </c>
      <c r="AM278" s="526" t="n">
        <f aca="false">AM277+AM232</f>
        <v>3473</v>
      </c>
      <c r="AN278" s="526" t="n">
        <f aca="false">AN277+AN232</f>
        <v>10370</v>
      </c>
      <c r="AO278" s="526" t="n">
        <f aca="false">AO277+AO232</f>
        <v>3915</v>
      </c>
      <c r="AP278" s="526" t="n">
        <f aca="false">AP277+AP232</f>
        <v>12080</v>
      </c>
      <c r="AQ278" s="526" t="n">
        <f aca="false">AQ277+AQ232</f>
        <v>5590</v>
      </c>
      <c r="AR278" s="526" t="n">
        <f aca="false">AR277+AR232</f>
        <v>22760</v>
      </c>
      <c r="AS278" s="526" t="n">
        <f aca="false">AS277+AS232</f>
        <v>17160</v>
      </c>
      <c r="AT278" s="526" t="n">
        <f aca="false">AT277+AT232</f>
        <v>26680</v>
      </c>
      <c r="AU278" s="526" t="n">
        <f aca="false">AU277+AU232</f>
        <v>6890</v>
      </c>
      <c r="AV278" s="526" t="n">
        <f aca="false">AV277+AV232</f>
        <v>14700</v>
      </c>
      <c r="AW278" s="526" t="n">
        <f aca="false">AW277+AW232</f>
        <v>19950</v>
      </c>
      <c r="AX278" s="526" t="n">
        <f aca="false">AX277+AX232</f>
        <v>25200</v>
      </c>
      <c r="AY278" s="526" t="n">
        <f aca="false">AY277+AY232</f>
        <v>30450</v>
      </c>
      <c r="AZ278" s="526" t="n">
        <f aca="false">AZ277+AZ232</f>
        <v>4635</v>
      </c>
      <c r="BA278" s="526" t="n">
        <f aca="false">BA277+BA232</f>
        <v>32400</v>
      </c>
      <c r="BB278" s="526" t="e">
        <f aca="false">BB277+BB232</f>
        <v>#DIV/0!</v>
      </c>
      <c r="BC278" s="526" t="e">
        <f aca="false">BC277+BC232</f>
        <v>#DIV/0!</v>
      </c>
    </row>
    <row r="279" customFormat="false" ht="15" hidden="false" customHeight="false" outlineLevel="0" collapsed="false">
      <c r="A279" s="24"/>
      <c r="B279" s="2"/>
      <c r="C279" s="520" t="n">
        <v>3</v>
      </c>
      <c r="D279" s="437"/>
      <c r="E279" s="419"/>
      <c r="F279" s="522" t="n">
        <f aca="false">F278+F233</f>
        <v>0</v>
      </c>
      <c r="G279" s="523" t="n">
        <f aca="false">G278+G233</f>
        <v>0</v>
      </c>
      <c r="H279" s="523" t="n">
        <f aca="false">H278+H233</f>
        <v>0</v>
      </c>
      <c r="I279" s="523" t="n">
        <f aca="false">I278+I233</f>
        <v>0</v>
      </c>
      <c r="J279" s="439"/>
      <c r="K279" s="523" t="n">
        <f aca="false">SUM(F279:I279)</f>
        <v>0</v>
      </c>
      <c r="L279" s="439"/>
      <c r="M279" s="439"/>
      <c r="N279" s="523" t="n">
        <f aca="false">N278+N233</f>
        <v>0</v>
      </c>
      <c r="O279" s="523" t="n">
        <f aca="false">O278+O233</f>
        <v>0</v>
      </c>
      <c r="P279" s="523" t="n">
        <f aca="false">P278+P233</f>
        <v>0</v>
      </c>
      <c r="Q279" s="523" t="n">
        <f aca="false">Q278+Q233</f>
        <v>0</v>
      </c>
      <c r="R279" s="439"/>
      <c r="S279" s="524" t="n">
        <f aca="false">SUM(N279:Q279)</f>
        <v>0</v>
      </c>
      <c r="T279" s="442"/>
      <c r="U279" s="437"/>
      <c r="V279" s="419"/>
      <c r="W279" s="522" t="n">
        <f aca="false">W278+W233</f>
        <v>0</v>
      </c>
      <c r="X279" s="523" t="n">
        <f aca="false">X278+X233</f>
        <v>0</v>
      </c>
      <c r="Y279" s="523" t="n">
        <f aca="false">Y278+Y233</f>
        <v>0</v>
      </c>
      <c r="Z279" s="523" t="n">
        <f aca="false">Z278+Z233</f>
        <v>0</v>
      </c>
      <c r="AA279" s="439"/>
      <c r="AB279" s="523" t="n">
        <f aca="false">SUM(W279:Z279)</f>
        <v>0</v>
      </c>
      <c r="AC279" s="439"/>
      <c r="AD279" s="439"/>
      <c r="AE279" s="523" t="n">
        <f aca="false">AE278+AE233</f>
        <v>0</v>
      </c>
      <c r="AF279" s="523" t="n">
        <f aca="false">AF278+AF233</f>
        <v>0</v>
      </c>
      <c r="AG279" s="523" t="n">
        <f aca="false">AG278+AG233</f>
        <v>0</v>
      </c>
      <c r="AH279" s="523" t="n">
        <f aca="false">AH278+AH233</f>
        <v>0</v>
      </c>
      <c r="AI279" s="439"/>
      <c r="AJ279" s="524" t="n">
        <f aca="false">SUM(AE279:AH279)</f>
        <v>0</v>
      </c>
      <c r="AK279" s="439"/>
      <c r="AL279" s="525" t="n">
        <f aca="false">AL278+AL233</f>
        <v>5200</v>
      </c>
      <c r="AM279" s="526" t="n">
        <f aca="false">AM278+AM233</f>
        <v>3684.5</v>
      </c>
      <c r="AN279" s="526" t="n">
        <f aca="false">AN278+AN233</f>
        <v>10805</v>
      </c>
      <c r="AO279" s="526" t="n">
        <f aca="false">AO278+AO233</f>
        <v>4122.5</v>
      </c>
      <c r="AP279" s="526" t="n">
        <f aca="false">AP278+AP233</f>
        <v>13370</v>
      </c>
      <c r="AQ279" s="526" t="n">
        <f aca="false">AQ278+AQ233</f>
        <v>5885</v>
      </c>
      <c r="AR279" s="526" t="n">
        <f aca="false">AR278+AR233</f>
        <v>24140</v>
      </c>
      <c r="AS279" s="526" t="n">
        <f aca="false">AS278+AS233</f>
        <v>18240</v>
      </c>
      <c r="AT279" s="526" t="n">
        <f aca="false">AT278+AT233</f>
        <v>28270</v>
      </c>
      <c r="AU279" s="526" t="n">
        <f aca="false">AU278+AU233</f>
        <v>7085</v>
      </c>
      <c r="AV279" s="526" t="n">
        <f aca="false">AV278+AV233</f>
        <v>15050</v>
      </c>
      <c r="AW279" s="526" t="n">
        <f aca="false">AW278+AW233</f>
        <v>20425</v>
      </c>
      <c r="AX279" s="526" t="n">
        <f aca="false">AX278+AX233</f>
        <v>25800</v>
      </c>
      <c r="AY279" s="526" t="n">
        <f aca="false">AY278+AY233</f>
        <v>31175</v>
      </c>
      <c r="AZ279" s="526" t="n">
        <f aca="false">AZ278+AZ233</f>
        <v>4702.5</v>
      </c>
      <c r="BA279" s="526" t="n">
        <f aca="false">BA278+BA233</f>
        <v>33600</v>
      </c>
      <c r="BB279" s="526" t="e">
        <f aca="false">BB278+BB233</f>
        <v>#DIV/0!</v>
      </c>
      <c r="BC279" s="526" t="e">
        <f aca="false">BC278+BC233</f>
        <v>#DIV/0!</v>
      </c>
    </row>
    <row r="280" customFormat="false" ht="15" hidden="false" customHeight="false" outlineLevel="0" collapsed="false">
      <c r="A280" s="24"/>
      <c r="B280" s="2"/>
      <c r="C280" s="520" t="n">
        <v>4</v>
      </c>
      <c r="D280" s="437"/>
      <c r="E280" s="419"/>
      <c r="F280" s="522" t="n">
        <f aca="false">F279+F234</f>
        <v>0</v>
      </c>
      <c r="G280" s="523" t="n">
        <f aca="false">G279+G234</f>
        <v>0</v>
      </c>
      <c r="H280" s="523" t="n">
        <f aca="false">H279+H234</f>
        <v>0</v>
      </c>
      <c r="I280" s="523" t="n">
        <f aca="false">I279+I234</f>
        <v>0</v>
      </c>
      <c r="J280" s="439"/>
      <c r="K280" s="523" t="n">
        <f aca="false">SUM(F280:I280)</f>
        <v>0</v>
      </c>
      <c r="L280" s="439"/>
      <c r="M280" s="439"/>
      <c r="N280" s="523" t="n">
        <f aca="false">N279+N234</f>
        <v>0</v>
      </c>
      <c r="O280" s="523" t="n">
        <f aca="false">O279+O234</f>
        <v>0</v>
      </c>
      <c r="P280" s="523" t="n">
        <f aca="false">P279+P234</f>
        <v>0</v>
      </c>
      <c r="Q280" s="523" t="n">
        <f aca="false">Q279+Q234</f>
        <v>0</v>
      </c>
      <c r="R280" s="439"/>
      <c r="S280" s="524" t="n">
        <f aca="false">SUM(N280:Q280)</f>
        <v>0</v>
      </c>
      <c r="T280" s="442"/>
      <c r="U280" s="437"/>
      <c r="V280" s="419"/>
      <c r="W280" s="522" t="n">
        <f aca="false">W279+W234</f>
        <v>0</v>
      </c>
      <c r="X280" s="523" t="n">
        <f aca="false">X279+X234</f>
        <v>0</v>
      </c>
      <c r="Y280" s="523" t="n">
        <f aca="false">Y279+Y234</f>
        <v>0</v>
      </c>
      <c r="Z280" s="523" t="n">
        <f aca="false">Z279+Z234</f>
        <v>0</v>
      </c>
      <c r="AA280" s="439"/>
      <c r="AB280" s="523" t="n">
        <f aca="false">SUM(W280:Z280)</f>
        <v>0</v>
      </c>
      <c r="AC280" s="439"/>
      <c r="AD280" s="439"/>
      <c r="AE280" s="523" t="n">
        <f aca="false">AE279+AE234</f>
        <v>0</v>
      </c>
      <c r="AF280" s="523" t="n">
        <f aca="false">AF279+AF234</f>
        <v>0</v>
      </c>
      <c r="AG280" s="523" t="n">
        <f aca="false">AG279+AG234</f>
        <v>0</v>
      </c>
      <c r="AH280" s="523" t="n">
        <f aca="false">AH279+AH234</f>
        <v>0</v>
      </c>
      <c r="AI280" s="439"/>
      <c r="AJ280" s="524" t="n">
        <f aca="false">SUM(AE280:AH280)</f>
        <v>0</v>
      </c>
      <c r="AK280" s="439"/>
      <c r="AL280" s="525" t="n">
        <f aca="false">AL279+AL234</f>
        <v>5600</v>
      </c>
      <c r="AM280" s="526" t="n">
        <f aca="false">AM279+AM234</f>
        <v>3896</v>
      </c>
      <c r="AN280" s="526" t="n">
        <f aca="false">AN279+AN234</f>
        <v>11240</v>
      </c>
      <c r="AO280" s="526" t="n">
        <f aca="false">AO279+AO234</f>
        <v>4330</v>
      </c>
      <c r="AP280" s="526" t="n">
        <f aca="false">AP279+AP234</f>
        <v>14660</v>
      </c>
      <c r="AQ280" s="526" t="n">
        <f aca="false">AQ279+AQ234</f>
        <v>6180</v>
      </c>
      <c r="AR280" s="526" t="n">
        <f aca="false">AR279+AR234</f>
        <v>25520</v>
      </c>
      <c r="AS280" s="526" t="n">
        <f aca="false">AS279+AS234</f>
        <v>19320</v>
      </c>
      <c r="AT280" s="526" t="n">
        <f aca="false">AT279+AT234</f>
        <v>29860</v>
      </c>
      <c r="AU280" s="526" t="n">
        <f aca="false">AU279+AU234</f>
        <v>7280</v>
      </c>
      <c r="AV280" s="526" t="n">
        <f aca="false">AV279+AV234</f>
        <v>15400</v>
      </c>
      <c r="AW280" s="526" t="n">
        <f aca="false">AW279+AW234</f>
        <v>20900</v>
      </c>
      <c r="AX280" s="526" t="n">
        <f aca="false">AX279+AX234</f>
        <v>26400</v>
      </c>
      <c r="AY280" s="526" t="n">
        <f aca="false">AY279+AY234</f>
        <v>31900</v>
      </c>
      <c r="AZ280" s="526" t="n">
        <f aca="false">AZ279+AZ234</f>
        <v>4770</v>
      </c>
      <c r="BA280" s="526" t="n">
        <f aca="false">BA279+BA234</f>
        <v>34800</v>
      </c>
      <c r="BB280" s="526" t="e">
        <f aca="false">BB279+BB234</f>
        <v>#DIV/0!</v>
      </c>
      <c r="BC280" s="526" t="e">
        <f aca="false">BC279+BC234</f>
        <v>#DIV/0!</v>
      </c>
    </row>
    <row r="281" customFormat="false" ht="15" hidden="false" customHeight="false" outlineLevel="0" collapsed="false">
      <c r="A281" s="24"/>
      <c r="B281" s="2"/>
      <c r="C281" s="520" t="n">
        <v>5</v>
      </c>
      <c r="D281" s="437"/>
      <c r="E281" s="419"/>
      <c r="F281" s="522" t="n">
        <f aca="false">F280+F235</f>
        <v>0</v>
      </c>
      <c r="G281" s="523" t="n">
        <f aca="false">G280+G235</f>
        <v>0</v>
      </c>
      <c r="H281" s="523" t="n">
        <f aca="false">H280+H235</f>
        <v>0</v>
      </c>
      <c r="I281" s="523" t="n">
        <f aca="false">I280+I235</f>
        <v>0</v>
      </c>
      <c r="J281" s="439"/>
      <c r="K281" s="523" t="n">
        <f aca="false">SUM(F281:I281)</f>
        <v>0</v>
      </c>
      <c r="L281" s="439"/>
      <c r="M281" s="439"/>
      <c r="N281" s="523" t="n">
        <f aca="false">N280+N235</f>
        <v>0</v>
      </c>
      <c r="O281" s="523" t="n">
        <f aca="false">O280+O235</f>
        <v>0</v>
      </c>
      <c r="P281" s="523" t="n">
        <f aca="false">P280+P235</f>
        <v>0</v>
      </c>
      <c r="Q281" s="523" t="n">
        <f aca="false">Q280+Q235</f>
        <v>0</v>
      </c>
      <c r="R281" s="439"/>
      <c r="S281" s="524" t="n">
        <f aca="false">SUM(N281:Q281)</f>
        <v>0</v>
      </c>
      <c r="T281" s="442"/>
      <c r="U281" s="437"/>
      <c r="V281" s="419"/>
      <c r="W281" s="522" t="n">
        <f aca="false">W280+W235</f>
        <v>0</v>
      </c>
      <c r="X281" s="523" t="n">
        <f aca="false">X280+X235</f>
        <v>0</v>
      </c>
      <c r="Y281" s="523" t="n">
        <f aca="false">Y280+Y235</f>
        <v>0</v>
      </c>
      <c r="Z281" s="523" t="n">
        <f aca="false">Z280+Z235</f>
        <v>0</v>
      </c>
      <c r="AA281" s="439"/>
      <c r="AB281" s="523" t="n">
        <f aca="false">SUM(W281:Z281)</f>
        <v>0</v>
      </c>
      <c r="AC281" s="439"/>
      <c r="AD281" s="439"/>
      <c r="AE281" s="523" t="n">
        <f aca="false">AE280+AE235</f>
        <v>0</v>
      </c>
      <c r="AF281" s="523" t="n">
        <f aca="false">AF280+AF235</f>
        <v>0</v>
      </c>
      <c r="AG281" s="523" t="n">
        <f aca="false">AG280+AG235</f>
        <v>0</v>
      </c>
      <c r="AH281" s="523" t="n">
        <f aca="false">AH280+AH235</f>
        <v>0</v>
      </c>
      <c r="AI281" s="439"/>
      <c r="AJ281" s="524" t="n">
        <f aca="false">SUM(AE281:AH281)</f>
        <v>0</v>
      </c>
      <c r="AK281" s="439"/>
      <c r="AL281" s="525" t="n">
        <f aca="false">AL280+AL235</f>
        <v>6000</v>
      </c>
      <c r="AM281" s="526" t="n">
        <f aca="false">AM280+AM235</f>
        <v>4107.5</v>
      </c>
      <c r="AN281" s="526" t="n">
        <f aca="false">AN280+AN235</f>
        <v>11675</v>
      </c>
      <c r="AO281" s="526" t="n">
        <f aca="false">AO280+AO235</f>
        <v>4537.5</v>
      </c>
      <c r="AP281" s="526" t="n">
        <f aca="false">AP280+AP235</f>
        <v>15950</v>
      </c>
      <c r="AQ281" s="526" t="n">
        <f aca="false">AQ280+AQ235</f>
        <v>6475</v>
      </c>
      <c r="AR281" s="526" t="n">
        <f aca="false">AR280+AR235</f>
        <v>26900</v>
      </c>
      <c r="AS281" s="526" t="n">
        <f aca="false">AS280+AS235</f>
        <v>20400</v>
      </c>
      <c r="AT281" s="526" t="n">
        <f aca="false">AT280+AT235</f>
        <v>31450</v>
      </c>
      <c r="AU281" s="526" t="n">
        <f aca="false">AU280+AU235</f>
        <v>7475</v>
      </c>
      <c r="AV281" s="526" t="n">
        <f aca="false">AV280+AV235</f>
        <v>15750</v>
      </c>
      <c r="AW281" s="526" t="n">
        <f aca="false">AW280+AW235</f>
        <v>21375</v>
      </c>
      <c r="AX281" s="526" t="n">
        <f aca="false">AX280+AX235</f>
        <v>27000</v>
      </c>
      <c r="AY281" s="526" t="n">
        <f aca="false">AY280+AY235</f>
        <v>32625</v>
      </c>
      <c r="AZ281" s="526" t="n">
        <f aca="false">AZ280+AZ235</f>
        <v>4837.5</v>
      </c>
      <c r="BA281" s="526" t="n">
        <f aca="false">BA280+BA235</f>
        <v>36000</v>
      </c>
      <c r="BB281" s="526" t="e">
        <f aca="false">BB280+BB235</f>
        <v>#DIV/0!</v>
      </c>
      <c r="BC281" s="526" t="e">
        <f aca="false">BC280+BC235</f>
        <v>#DIV/0!</v>
      </c>
    </row>
    <row r="282" customFormat="false" ht="15" hidden="false" customHeight="false" outlineLevel="0" collapsed="false">
      <c r="A282" s="24"/>
      <c r="B282" s="2"/>
      <c r="C282" s="520" t="n">
        <v>6</v>
      </c>
      <c r="D282" s="437"/>
      <c r="E282" s="419"/>
      <c r="F282" s="522" t="n">
        <f aca="false">F281+F236</f>
        <v>0</v>
      </c>
      <c r="G282" s="523" t="n">
        <f aca="false">G281+G236</f>
        <v>0</v>
      </c>
      <c r="H282" s="523" t="n">
        <f aca="false">H281+H236</f>
        <v>0</v>
      </c>
      <c r="I282" s="523" t="n">
        <f aca="false">I281+I236</f>
        <v>0</v>
      </c>
      <c r="J282" s="439"/>
      <c r="K282" s="523" t="n">
        <f aca="false">SUM(F282:I282)</f>
        <v>0</v>
      </c>
      <c r="L282" s="439"/>
      <c r="M282" s="439"/>
      <c r="N282" s="523" t="n">
        <f aca="false">N281+N236</f>
        <v>0</v>
      </c>
      <c r="O282" s="523" t="n">
        <f aca="false">O281+O236</f>
        <v>0</v>
      </c>
      <c r="P282" s="523" t="n">
        <f aca="false">P281+P236</f>
        <v>0</v>
      </c>
      <c r="Q282" s="523" t="n">
        <f aca="false">Q281+Q236</f>
        <v>0</v>
      </c>
      <c r="R282" s="439"/>
      <c r="S282" s="524" t="n">
        <f aca="false">SUM(N282:Q282)</f>
        <v>0</v>
      </c>
      <c r="T282" s="442"/>
      <c r="U282" s="437"/>
      <c r="V282" s="419"/>
      <c r="W282" s="522" t="n">
        <f aca="false">W281+W236</f>
        <v>0</v>
      </c>
      <c r="X282" s="523" t="n">
        <f aca="false">X281+X236</f>
        <v>0</v>
      </c>
      <c r="Y282" s="523" t="n">
        <f aca="false">Y281+Y236</f>
        <v>0</v>
      </c>
      <c r="Z282" s="523" t="n">
        <f aca="false">Z281+Z236</f>
        <v>0</v>
      </c>
      <c r="AA282" s="439"/>
      <c r="AB282" s="523" t="n">
        <f aca="false">SUM(W282:Z282)</f>
        <v>0</v>
      </c>
      <c r="AC282" s="439"/>
      <c r="AD282" s="439"/>
      <c r="AE282" s="523" t="n">
        <f aca="false">AE281+AE236</f>
        <v>0</v>
      </c>
      <c r="AF282" s="523" t="n">
        <f aca="false">AF281+AF236</f>
        <v>0</v>
      </c>
      <c r="AG282" s="523" t="n">
        <f aca="false">AG281+AG236</f>
        <v>0</v>
      </c>
      <c r="AH282" s="523" t="n">
        <f aca="false">AH281+AH236</f>
        <v>0</v>
      </c>
      <c r="AI282" s="439"/>
      <c r="AJ282" s="524" t="n">
        <f aca="false">SUM(AE282:AH282)</f>
        <v>0</v>
      </c>
      <c r="AK282" s="439"/>
      <c r="AL282" s="525" t="n">
        <f aca="false">AL281+AL236</f>
        <v>6400</v>
      </c>
      <c r="AM282" s="526" t="n">
        <f aca="false">AM281+AM236</f>
        <v>4319</v>
      </c>
      <c r="AN282" s="526" t="n">
        <f aca="false">AN281+AN236</f>
        <v>12110</v>
      </c>
      <c r="AO282" s="526" t="n">
        <f aca="false">AO281+AO236</f>
        <v>4745</v>
      </c>
      <c r="AP282" s="526" t="n">
        <f aca="false">AP281+AP236</f>
        <v>17240</v>
      </c>
      <c r="AQ282" s="526" t="n">
        <f aca="false">AQ281+AQ236</f>
        <v>6770</v>
      </c>
      <c r="AR282" s="526" t="n">
        <f aca="false">AR281+AR236</f>
        <v>28280</v>
      </c>
      <c r="AS282" s="526" t="n">
        <f aca="false">AS281+AS236</f>
        <v>21480</v>
      </c>
      <c r="AT282" s="526" t="n">
        <f aca="false">AT281+AT236</f>
        <v>33040</v>
      </c>
      <c r="AU282" s="526" t="n">
        <f aca="false">AU281+AU236</f>
        <v>7670</v>
      </c>
      <c r="AV282" s="526" t="n">
        <f aca="false">AV281+AV236</f>
        <v>16100</v>
      </c>
      <c r="AW282" s="526" t="n">
        <f aca="false">AW281+AW236</f>
        <v>21850</v>
      </c>
      <c r="AX282" s="526" t="n">
        <f aca="false">AX281+AX236</f>
        <v>27600</v>
      </c>
      <c r="AY282" s="526" t="n">
        <f aca="false">AY281+AY236</f>
        <v>33350</v>
      </c>
      <c r="AZ282" s="526" t="n">
        <f aca="false">AZ281+AZ236</f>
        <v>4905</v>
      </c>
      <c r="BA282" s="526" t="n">
        <f aca="false">BA281+BA236</f>
        <v>37200</v>
      </c>
      <c r="BB282" s="526" t="e">
        <f aca="false">BB281+BB236</f>
        <v>#DIV/0!</v>
      </c>
      <c r="BC282" s="526" t="e">
        <f aca="false">BC281+BC236</f>
        <v>#DIV/0!</v>
      </c>
    </row>
    <row r="283" customFormat="false" ht="15" hidden="false" customHeight="false" outlineLevel="0" collapsed="false">
      <c r="A283" s="24"/>
      <c r="B283" s="2"/>
      <c r="C283" s="520" t="n">
        <v>7</v>
      </c>
      <c r="D283" s="437"/>
      <c r="E283" s="419"/>
      <c r="F283" s="522" t="n">
        <f aca="false">F282+F237</f>
        <v>0</v>
      </c>
      <c r="G283" s="523" t="n">
        <f aca="false">G282+G237</f>
        <v>0</v>
      </c>
      <c r="H283" s="523" t="n">
        <f aca="false">H282+H237</f>
        <v>0</v>
      </c>
      <c r="I283" s="523" t="n">
        <f aca="false">I282+I237</f>
        <v>0</v>
      </c>
      <c r="J283" s="439"/>
      <c r="K283" s="523" t="n">
        <f aca="false">SUM(F283:I283)</f>
        <v>0</v>
      </c>
      <c r="L283" s="439"/>
      <c r="M283" s="439"/>
      <c r="N283" s="523" t="n">
        <f aca="false">N282+N237</f>
        <v>0</v>
      </c>
      <c r="O283" s="523" t="n">
        <f aca="false">O282+O237</f>
        <v>0</v>
      </c>
      <c r="P283" s="523" t="n">
        <f aca="false">P282+P237</f>
        <v>0</v>
      </c>
      <c r="Q283" s="523" t="n">
        <f aca="false">Q282+Q237</f>
        <v>0</v>
      </c>
      <c r="R283" s="439"/>
      <c r="S283" s="524" t="n">
        <f aca="false">SUM(N283:Q283)</f>
        <v>0</v>
      </c>
      <c r="T283" s="442"/>
      <c r="U283" s="437"/>
      <c r="V283" s="419"/>
      <c r="W283" s="522" t="n">
        <f aca="false">W282+W237</f>
        <v>0</v>
      </c>
      <c r="X283" s="523" t="n">
        <f aca="false">X282+X237</f>
        <v>0</v>
      </c>
      <c r="Y283" s="523" t="n">
        <f aca="false">Y282+Y237</f>
        <v>0</v>
      </c>
      <c r="Z283" s="523" t="n">
        <f aca="false">Z282+Z237</f>
        <v>0</v>
      </c>
      <c r="AA283" s="439"/>
      <c r="AB283" s="523" t="n">
        <f aca="false">SUM(W283:Z283)</f>
        <v>0</v>
      </c>
      <c r="AC283" s="439"/>
      <c r="AD283" s="439"/>
      <c r="AE283" s="523" t="n">
        <f aca="false">AE282+AE237</f>
        <v>0</v>
      </c>
      <c r="AF283" s="523" t="n">
        <f aca="false">AF282+AF237</f>
        <v>0</v>
      </c>
      <c r="AG283" s="523" t="n">
        <f aca="false">AG282+AG237</f>
        <v>0</v>
      </c>
      <c r="AH283" s="523" t="n">
        <f aca="false">AH282+AH237</f>
        <v>0</v>
      </c>
      <c r="AI283" s="439"/>
      <c r="AJ283" s="524" t="n">
        <f aca="false">SUM(AE283:AH283)</f>
        <v>0</v>
      </c>
      <c r="AK283" s="439"/>
      <c r="AL283" s="525" t="n">
        <f aca="false">AL282+AL237</f>
        <v>6800</v>
      </c>
      <c r="AM283" s="526" t="n">
        <f aca="false">AM282+AM237</f>
        <v>4530.5</v>
      </c>
      <c r="AN283" s="526" t="n">
        <f aca="false">AN282+AN237</f>
        <v>12545</v>
      </c>
      <c r="AO283" s="526" t="n">
        <f aca="false">AO282+AO237</f>
        <v>4952.5</v>
      </c>
      <c r="AP283" s="526" t="n">
        <f aca="false">AP282+AP237</f>
        <v>18530</v>
      </c>
      <c r="AQ283" s="526" t="n">
        <f aca="false">AQ282+AQ237</f>
        <v>7065</v>
      </c>
      <c r="AR283" s="526" t="n">
        <f aca="false">AR282+AR237</f>
        <v>29660</v>
      </c>
      <c r="AS283" s="526" t="n">
        <f aca="false">AS282+AS237</f>
        <v>22560</v>
      </c>
      <c r="AT283" s="526" t="n">
        <f aca="false">AT282+AT237</f>
        <v>34630</v>
      </c>
      <c r="AU283" s="526" t="n">
        <f aca="false">AU282+AU237</f>
        <v>7865</v>
      </c>
      <c r="AV283" s="526" t="n">
        <f aca="false">AV282+AV237</f>
        <v>16450</v>
      </c>
      <c r="AW283" s="526" t="n">
        <f aca="false">AW282+AW237</f>
        <v>22325</v>
      </c>
      <c r="AX283" s="526" t="n">
        <f aca="false">AX282+AX237</f>
        <v>28200</v>
      </c>
      <c r="AY283" s="526" t="n">
        <f aca="false">AY282+AY237</f>
        <v>34075</v>
      </c>
      <c r="AZ283" s="526" t="n">
        <f aca="false">AZ282+AZ237</f>
        <v>4972.5</v>
      </c>
      <c r="BA283" s="526" t="n">
        <f aca="false">BA282+BA237</f>
        <v>38400</v>
      </c>
      <c r="BB283" s="526" t="e">
        <f aca="false">BB282+BB237</f>
        <v>#DIV/0!</v>
      </c>
      <c r="BC283" s="526" t="e">
        <f aca="false">BC282+BC237</f>
        <v>#DIV/0!</v>
      </c>
    </row>
    <row r="284" customFormat="false" ht="15" hidden="false" customHeight="false" outlineLevel="0" collapsed="false">
      <c r="A284" s="24"/>
      <c r="B284" s="2"/>
      <c r="C284" s="520" t="n">
        <v>8</v>
      </c>
      <c r="D284" s="437"/>
      <c r="E284" s="419"/>
      <c r="F284" s="522" t="n">
        <f aca="false">F283+F238</f>
        <v>0</v>
      </c>
      <c r="G284" s="523" t="n">
        <f aca="false">G283+G238</f>
        <v>0</v>
      </c>
      <c r="H284" s="523" t="n">
        <f aca="false">H283+H238</f>
        <v>0</v>
      </c>
      <c r="I284" s="523" t="n">
        <f aca="false">I283+I238</f>
        <v>0</v>
      </c>
      <c r="J284" s="439"/>
      <c r="K284" s="523" t="n">
        <f aca="false">SUM(F284:I284)</f>
        <v>0</v>
      </c>
      <c r="L284" s="439"/>
      <c r="M284" s="439"/>
      <c r="N284" s="523" t="n">
        <f aca="false">N283+N238</f>
        <v>0</v>
      </c>
      <c r="O284" s="523" t="n">
        <f aca="false">O283+O238</f>
        <v>0</v>
      </c>
      <c r="P284" s="523" t="n">
        <f aca="false">P283+P238</f>
        <v>0</v>
      </c>
      <c r="Q284" s="523" t="n">
        <f aca="false">Q283+Q238</f>
        <v>0</v>
      </c>
      <c r="R284" s="439"/>
      <c r="S284" s="524" t="n">
        <f aca="false">SUM(N284:Q284)</f>
        <v>0</v>
      </c>
      <c r="T284" s="442"/>
      <c r="U284" s="437"/>
      <c r="V284" s="419"/>
      <c r="W284" s="522" t="n">
        <f aca="false">W283+W238</f>
        <v>0</v>
      </c>
      <c r="X284" s="523" t="n">
        <f aca="false">X283+X238</f>
        <v>0</v>
      </c>
      <c r="Y284" s="523" t="n">
        <f aca="false">Y283+Y238</f>
        <v>0</v>
      </c>
      <c r="Z284" s="523" t="n">
        <f aca="false">Z283+Z238</f>
        <v>0</v>
      </c>
      <c r="AA284" s="439"/>
      <c r="AB284" s="523" t="n">
        <f aca="false">SUM(W284:Z284)</f>
        <v>0</v>
      </c>
      <c r="AC284" s="439"/>
      <c r="AD284" s="439"/>
      <c r="AE284" s="523" t="n">
        <f aca="false">AE283+AE238</f>
        <v>0</v>
      </c>
      <c r="AF284" s="523" t="n">
        <f aca="false">AF283+AF238</f>
        <v>0</v>
      </c>
      <c r="AG284" s="523" t="n">
        <f aca="false">AG283+AG238</f>
        <v>0</v>
      </c>
      <c r="AH284" s="523" t="n">
        <f aca="false">AH283+AH238</f>
        <v>0</v>
      </c>
      <c r="AI284" s="439"/>
      <c r="AJ284" s="524" t="n">
        <f aca="false">SUM(AE284:AH284)</f>
        <v>0</v>
      </c>
      <c r="AK284" s="439"/>
      <c r="AL284" s="525" t="n">
        <f aca="false">AL283+AL238</f>
        <v>7200</v>
      </c>
      <c r="AM284" s="526" t="n">
        <f aca="false">AM283+AM238</f>
        <v>4742</v>
      </c>
      <c r="AN284" s="526" t="n">
        <f aca="false">AN283+AN238</f>
        <v>12980</v>
      </c>
      <c r="AO284" s="526" t="n">
        <f aca="false">AO283+AO238</f>
        <v>5160</v>
      </c>
      <c r="AP284" s="526" t="n">
        <f aca="false">AP283+AP238</f>
        <v>19820</v>
      </c>
      <c r="AQ284" s="526" t="n">
        <f aca="false">AQ283+AQ238</f>
        <v>7360</v>
      </c>
      <c r="AR284" s="526" t="n">
        <f aca="false">AR283+AR238</f>
        <v>31040</v>
      </c>
      <c r="AS284" s="526" t="n">
        <f aca="false">AS283+AS238</f>
        <v>23640</v>
      </c>
      <c r="AT284" s="526" t="n">
        <f aca="false">AT283+AT238</f>
        <v>36220</v>
      </c>
      <c r="AU284" s="526" t="n">
        <f aca="false">AU283+AU238</f>
        <v>8060</v>
      </c>
      <c r="AV284" s="526" t="n">
        <f aca="false">AV283+AV238</f>
        <v>16800</v>
      </c>
      <c r="AW284" s="526" t="n">
        <f aca="false">AW283+AW238</f>
        <v>22800</v>
      </c>
      <c r="AX284" s="526" t="n">
        <f aca="false">AX283+AX238</f>
        <v>28800</v>
      </c>
      <c r="AY284" s="526" t="n">
        <f aca="false">AY283+AY238</f>
        <v>34800</v>
      </c>
      <c r="AZ284" s="526" t="n">
        <f aca="false">AZ283+AZ238</f>
        <v>5040</v>
      </c>
      <c r="BA284" s="526" t="n">
        <f aca="false">BA283+BA238</f>
        <v>39600</v>
      </c>
      <c r="BB284" s="526" t="e">
        <f aca="false">BB283+BB238</f>
        <v>#DIV/0!</v>
      </c>
      <c r="BC284" s="526" t="e">
        <f aca="false">BC283+BC238</f>
        <v>#DIV/0!</v>
      </c>
    </row>
    <row r="285" customFormat="false" ht="15" hidden="false" customHeight="false" outlineLevel="0" collapsed="false">
      <c r="A285" s="24"/>
      <c r="B285" s="2"/>
      <c r="C285" s="520" t="n">
        <v>9</v>
      </c>
      <c r="D285" s="437"/>
      <c r="E285" s="419"/>
      <c r="F285" s="522" t="n">
        <f aca="false">F284+F239</f>
        <v>0</v>
      </c>
      <c r="G285" s="523" t="n">
        <f aca="false">G284+G239</f>
        <v>0</v>
      </c>
      <c r="H285" s="523" t="n">
        <f aca="false">H284+H239</f>
        <v>0</v>
      </c>
      <c r="I285" s="523" t="n">
        <f aca="false">I284+I239</f>
        <v>0</v>
      </c>
      <c r="J285" s="439"/>
      <c r="K285" s="523" t="n">
        <f aca="false">SUM(F285:I285)</f>
        <v>0</v>
      </c>
      <c r="L285" s="439"/>
      <c r="M285" s="439"/>
      <c r="N285" s="523" t="n">
        <f aca="false">N284+N239</f>
        <v>0</v>
      </c>
      <c r="O285" s="523" t="n">
        <f aca="false">O284+O239</f>
        <v>0</v>
      </c>
      <c r="P285" s="523" t="n">
        <f aca="false">P284+P239</f>
        <v>0</v>
      </c>
      <c r="Q285" s="523" t="n">
        <f aca="false">Q284+Q239</f>
        <v>0</v>
      </c>
      <c r="R285" s="439"/>
      <c r="S285" s="524" t="n">
        <f aca="false">SUM(N285:Q285)</f>
        <v>0</v>
      </c>
      <c r="T285" s="442"/>
      <c r="U285" s="437"/>
      <c r="V285" s="419"/>
      <c r="W285" s="522" t="n">
        <f aca="false">W284+W239</f>
        <v>0</v>
      </c>
      <c r="X285" s="523" t="n">
        <f aca="false">X284+X239</f>
        <v>0</v>
      </c>
      <c r="Y285" s="523" t="n">
        <f aca="false">Y284+Y239</f>
        <v>0</v>
      </c>
      <c r="Z285" s="523" t="n">
        <f aca="false">Z284+Z239</f>
        <v>0</v>
      </c>
      <c r="AA285" s="439"/>
      <c r="AB285" s="523" t="n">
        <f aca="false">SUM(W285:Z285)</f>
        <v>0</v>
      </c>
      <c r="AC285" s="439"/>
      <c r="AD285" s="439"/>
      <c r="AE285" s="523" t="n">
        <f aca="false">AE284+AE239</f>
        <v>0</v>
      </c>
      <c r="AF285" s="523" t="n">
        <f aca="false">AF284+AF239</f>
        <v>0</v>
      </c>
      <c r="AG285" s="523" t="n">
        <f aca="false">AG284+AG239</f>
        <v>0</v>
      </c>
      <c r="AH285" s="523" t="n">
        <f aca="false">AH284+AH239</f>
        <v>0</v>
      </c>
      <c r="AI285" s="439"/>
      <c r="AJ285" s="524" t="n">
        <f aca="false">SUM(AE285:AH285)</f>
        <v>0</v>
      </c>
      <c r="AK285" s="439"/>
      <c r="AL285" s="525" t="n">
        <f aca="false">AL284+AL239</f>
        <v>7600</v>
      </c>
      <c r="AM285" s="526" t="n">
        <f aca="false">AM284+AM239</f>
        <v>4953.5</v>
      </c>
      <c r="AN285" s="526" t="n">
        <f aca="false">AN284+AN239</f>
        <v>13415</v>
      </c>
      <c r="AO285" s="526" t="n">
        <f aca="false">AO284+AO239</f>
        <v>5367.5</v>
      </c>
      <c r="AP285" s="526" t="n">
        <f aca="false">AP284+AP239</f>
        <v>21110</v>
      </c>
      <c r="AQ285" s="526" t="n">
        <f aca="false">AQ284+AQ239</f>
        <v>7655</v>
      </c>
      <c r="AR285" s="526" t="n">
        <f aca="false">AR284+AR239</f>
        <v>32420</v>
      </c>
      <c r="AS285" s="526" t="n">
        <f aca="false">AS284+AS239</f>
        <v>24720</v>
      </c>
      <c r="AT285" s="526" t="n">
        <f aca="false">AT284+AT239</f>
        <v>37810</v>
      </c>
      <c r="AU285" s="526" t="n">
        <f aca="false">AU284+AU239</f>
        <v>8255</v>
      </c>
      <c r="AV285" s="526" t="n">
        <f aca="false">AV284+AV239</f>
        <v>17150</v>
      </c>
      <c r="AW285" s="526" t="n">
        <f aca="false">AW284+AW239</f>
        <v>23275</v>
      </c>
      <c r="AX285" s="526" t="n">
        <f aca="false">AX284+AX239</f>
        <v>29400</v>
      </c>
      <c r="AY285" s="526" t="n">
        <f aca="false">AY284+AY239</f>
        <v>35525</v>
      </c>
      <c r="AZ285" s="526" t="n">
        <f aca="false">AZ284+AZ239</f>
        <v>5107.5</v>
      </c>
      <c r="BA285" s="526" t="n">
        <f aca="false">BA284+BA239</f>
        <v>40800</v>
      </c>
      <c r="BB285" s="526" t="e">
        <f aca="false">BB284+BB239</f>
        <v>#DIV/0!</v>
      </c>
      <c r="BC285" s="526" t="e">
        <f aca="false">BC284+BC239</f>
        <v>#DIV/0!</v>
      </c>
    </row>
    <row r="286" customFormat="false" ht="15" hidden="false" customHeight="false" outlineLevel="0" collapsed="false">
      <c r="A286" s="24"/>
      <c r="B286" s="2"/>
      <c r="C286" s="520" t="n">
        <v>10</v>
      </c>
      <c r="D286" s="437"/>
      <c r="E286" s="419"/>
      <c r="F286" s="522" t="n">
        <f aca="false">F285+F240</f>
        <v>0</v>
      </c>
      <c r="G286" s="523" t="n">
        <f aca="false">G285+G240</f>
        <v>0</v>
      </c>
      <c r="H286" s="523" t="n">
        <f aca="false">H285+H240</f>
        <v>0</v>
      </c>
      <c r="I286" s="523" t="n">
        <f aca="false">I285+I240</f>
        <v>0</v>
      </c>
      <c r="J286" s="439"/>
      <c r="K286" s="523" t="n">
        <f aca="false">SUM(F286:I286)</f>
        <v>0</v>
      </c>
      <c r="L286" s="439"/>
      <c r="M286" s="439"/>
      <c r="N286" s="523" t="n">
        <f aca="false">N285+N240</f>
        <v>0</v>
      </c>
      <c r="O286" s="523" t="n">
        <f aca="false">O285+O240</f>
        <v>0</v>
      </c>
      <c r="P286" s="523" t="n">
        <f aca="false">P285+P240</f>
        <v>0</v>
      </c>
      <c r="Q286" s="523" t="n">
        <f aca="false">Q285+Q240</f>
        <v>0</v>
      </c>
      <c r="R286" s="439"/>
      <c r="S286" s="524" t="n">
        <f aca="false">SUM(N286:Q286)</f>
        <v>0</v>
      </c>
      <c r="T286" s="442"/>
      <c r="U286" s="437"/>
      <c r="V286" s="419"/>
      <c r="W286" s="522" t="n">
        <f aca="false">W285+W240</f>
        <v>0</v>
      </c>
      <c r="X286" s="523" t="n">
        <f aca="false">X285+X240</f>
        <v>0</v>
      </c>
      <c r="Y286" s="523" t="n">
        <f aca="false">Y285+Y240</f>
        <v>0</v>
      </c>
      <c r="Z286" s="523" t="n">
        <f aca="false">Z285+Z240</f>
        <v>0</v>
      </c>
      <c r="AA286" s="439"/>
      <c r="AB286" s="523" t="n">
        <f aca="false">SUM(W286:Z286)</f>
        <v>0</v>
      </c>
      <c r="AC286" s="439"/>
      <c r="AD286" s="439"/>
      <c r="AE286" s="523" t="n">
        <f aca="false">AE285+AE240</f>
        <v>0</v>
      </c>
      <c r="AF286" s="523" t="n">
        <f aca="false">AF285+AF240</f>
        <v>0</v>
      </c>
      <c r="AG286" s="523" t="n">
        <f aca="false">AG285+AG240</f>
        <v>0</v>
      </c>
      <c r="AH286" s="523" t="n">
        <f aca="false">AH285+AH240</f>
        <v>0</v>
      </c>
      <c r="AI286" s="439"/>
      <c r="AJ286" s="524" t="n">
        <f aca="false">SUM(AE286:AH286)</f>
        <v>0</v>
      </c>
      <c r="AK286" s="439"/>
      <c r="AL286" s="525" t="n">
        <f aca="false">AL285+AL240</f>
        <v>8000</v>
      </c>
      <c r="AM286" s="526" t="n">
        <f aca="false">AM285+AM240</f>
        <v>5165</v>
      </c>
      <c r="AN286" s="526" t="n">
        <f aca="false">AN285+AN240</f>
        <v>13850</v>
      </c>
      <c r="AO286" s="526" t="n">
        <f aca="false">AO285+AO240</f>
        <v>5575</v>
      </c>
      <c r="AP286" s="526" t="n">
        <f aca="false">AP285+AP240</f>
        <v>22400</v>
      </c>
      <c r="AQ286" s="526" t="n">
        <f aca="false">AQ285+AQ240</f>
        <v>7950</v>
      </c>
      <c r="AR286" s="526" t="n">
        <f aca="false">AR285+AR240</f>
        <v>33800</v>
      </c>
      <c r="AS286" s="526" t="n">
        <f aca="false">AS285+AS240</f>
        <v>25800</v>
      </c>
      <c r="AT286" s="526" t="n">
        <f aca="false">AT285+AT240</f>
        <v>39400</v>
      </c>
      <c r="AU286" s="526" t="n">
        <f aca="false">AU285+AU240</f>
        <v>8450</v>
      </c>
      <c r="AV286" s="526" t="n">
        <f aca="false">AV285+AV240</f>
        <v>17500</v>
      </c>
      <c r="AW286" s="526" t="n">
        <f aca="false">AW285+AW240</f>
        <v>23750</v>
      </c>
      <c r="AX286" s="526" t="n">
        <f aca="false">AX285+AX240</f>
        <v>30000</v>
      </c>
      <c r="AY286" s="526" t="n">
        <f aca="false">AY285+AY240</f>
        <v>36250</v>
      </c>
      <c r="AZ286" s="526" t="n">
        <f aca="false">AZ285+AZ240</f>
        <v>5175</v>
      </c>
      <c r="BA286" s="526" t="n">
        <f aca="false">BA285+BA240</f>
        <v>42000</v>
      </c>
      <c r="BB286" s="526" t="e">
        <f aca="false">BB285+BB240</f>
        <v>#DIV/0!</v>
      </c>
      <c r="BC286" s="526" t="e">
        <f aca="false">BC285+BC240</f>
        <v>#DIV/0!</v>
      </c>
    </row>
    <row r="287" customFormat="false" ht="15" hidden="false" customHeight="false" outlineLevel="0" collapsed="false">
      <c r="A287" s="24"/>
      <c r="B287" s="2"/>
      <c r="C287" s="520" t="n">
        <v>11</v>
      </c>
      <c r="D287" s="437"/>
      <c r="E287" s="419"/>
      <c r="F287" s="522" t="n">
        <f aca="false">F286+F241</f>
        <v>0</v>
      </c>
      <c r="G287" s="523" t="n">
        <f aca="false">G286+G241</f>
        <v>0</v>
      </c>
      <c r="H287" s="523" t="n">
        <f aca="false">H286+H241</f>
        <v>0</v>
      </c>
      <c r="I287" s="523" t="n">
        <f aca="false">I286+I241</f>
        <v>0</v>
      </c>
      <c r="J287" s="439"/>
      <c r="K287" s="523" t="n">
        <f aca="false">SUM(F287:I287)</f>
        <v>0</v>
      </c>
      <c r="L287" s="439"/>
      <c r="M287" s="439"/>
      <c r="N287" s="523" t="n">
        <f aca="false">N286+N241</f>
        <v>0</v>
      </c>
      <c r="O287" s="523" t="n">
        <f aca="false">O286+O241</f>
        <v>0</v>
      </c>
      <c r="P287" s="523" t="n">
        <f aca="false">P286+P241</f>
        <v>0</v>
      </c>
      <c r="Q287" s="523" t="n">
        <f aca="false">Q286+Q241</f>
        <v>0</v>
      </c>
      <c r="R287" s="439"/>
      <c r="S287" s="524" t="n">
        <f aca="false">SUM(N287:Q287)</f>
        <v>0</v>
      </c>
      <c r="T287" s="442"/>
      <c r="U287" s="437"/>
      <c r="V287" s="419"/>
      <c r="W287" s="522" t="n">
        <f aca="false">W286+W241</f>
        <v>0</v>
      </c>
      <c r="X287" s="523" t="n">
        <f aca="false">X286+X241</f>
        <v>0</v>
      </c>
      <c r="Y287" s="523" t="n">
        <f aca="false">Y286+Y241</f>
        <v>0</v>
      </c>
      <c r="Z287" s="523" t="n">
        <f aca="false">Z286+Z241</f>
        <v>0</v>
      </c>
      <c r="AA287" s="439"/>
      <c r="AB287" s="523" t="n">
        <f aca="false">SUM(W287:Z287)</f>
        <v>0</v>
      </c>
      <c r="AC287" s="439"/>
      <c r="AD287" s="439"/>
      <c r="AE287" s="523" t="n">
        <f aca="false">AE286+AE241</f>
        <v>0</v>
      </c>
      <c r="AF287" s="523" t="n">
        <f aca="false">AF286+AF241</f>
        <v>0</v>
      </c>
      <c r="AG287" s="523" t="n">
        <f aca="false">AG286+AG241</f>
        <v>0</v>
      </c>
      <c r="AH287" s="523" t="n">
        <f aca="false">AH286+AH241</f>
        <v>0</v>
      </c>
      <c r="AI287" s="439"/>
      <c r="AJ287" s="524" t="n">
        <f aca="false">SUM(AE287:AH287)</f>
        <v>0</v>
      </c>
      <c r="AK287" s="439"/>
      <c r="AL287" s="525" t="n">
        <f aca="false">AL286+AL241</f>
        <v>8400</v>
      </c>
      <c r="AM287" s="526" t="n">
        <f aca="false">AM286+AM241</f>
        <v>5376.5</v>
      </c>
      <c r="AN287" s="526" t="n">
        <f aca="false">AN286+AN241</f>
        <v>14285</v>
      </c>
      <c r="AO287" s="526" t="n">
        <f aca="false">AO286+AO241</f>
        <v>5782.5</v>
      </c>
      <c r="AP287" s="526" t="n">
        <f aca="false">AP286+AP241</f>
        <v>23690</v>
      </c>
      <c r="AQ287" s="526" t="n">
        <f aca="false">AQ286+AQ241</f>
        <v>8245</v>
      </c>
      <c r="AR287" s="526" t="n">
        <f aca="false">AR286+AR241</f>
        <v>35180</v>
      </c>
      <c r="AS287" s="526" t="n">
        <f aca="false">AS286+AS241</f>
        <v>26880</v>
      </c>
      <c r="AT287" s="526" t="n">
        <f aca="false">AT286+AT241</f>
        <v>40990</v>
      </c>
      <c r="AU287" s="526" t="n">
        <f aca="false">AU286+AU241</f>
        <v>8645</v>
      </c>
      <c r="AV287" s="526" t="n">
        <f aca="false">AV286+AV241</f>
        <v>17850</v>
      </c>
      <c r="AW287" s="526" t="n">
        <f aca="false">AW286+AW241</f>
        <v>24225</v>
      </c>
      <c r="AX287" s="526" t="n">
        <f aca="false">AX286+AX241</f>
        <v>30600</v>
      </c>
      <c r="AY287" s="526" t="n">
        <f aca="false">AY286+AY241</f>
        <v>36975</v>
      </c>
      <c r="AZ287" s="526" t="n">
        <f aca="false">AZ286+AZ241</f>
        <v>5242.5</v>
      </c>
      <c r="BA287" s="526" t="n">
        <f aca="false">BA286+BA241</f>
        <v>43200</v>
      </c>
      <c r="BB287" s="526" t="e">
        <f aca="false">BB286+BB241</f>
        <v>#DIV/0!</v>
      </c>
      <c r="BC287" s="526" t="e">
        <f aca="false">BC286+BC241</f>
        <v>#DIV/0!</v>
      </c>
    </row>
    <row r="288" customFormat="false" ht="15" hidden="false" customHeight="false" outlineLevel="0" collapsed="false">
      <c r="A288" s="24"/>
      <c r="B288" s="2"/>
      <c r="C288" s="520" t="n">
        <v>12</v>
      </c>
      <c r="D288" s="437"/>
      <c r="E288" s="419"/>
      <c r="F288" s="522" t="n">
        <f aca="false">F287+F242</f>
        <v>0</v>
      </c>
      <c r="G288" s="523" t="n">
        <f aca="false">G287+G242</f>
        <v>0</v>
      </c>
      <c r="H288" s="523" t="n">
        <f aca="false">H287+H242</f>
        <v>0</v>
      </c>
      <c r="I288" s="523" t="n">
        <f aca="false">I287+I242</f>
        <v>0</v>
      </c>
      <c r="J288" s="439"/>
      <c r="K288" s="523" t="n">
        <f aca="false">SUM(F288:I288)</f>
        <v>0</v>
      </c>
      <c r="L288" s="439"/>
      <c r="M288" s="439"/>
      <c r="N288" s="523" t="n">
        <f aca="false">N287+N242</f>
        <v>0</v>
      </c>
      <c r="O288" s="523" t="n">
        <f aca="false">O287+O242</f>
        <v>0</v>
      </c>
      <c r="P288" s="523" t="n">
        <f aca="false">P287+P242</f>
        <v>0</v>
      </c>
      <c r="Q288" s="523" t="n">
        <f aca="false">Q287+Q242</f>
        <v>0</v>
      </c>
      <c r="R288" s="439"/>
      <c r="S288" s="524" t="n">
        <f aca="false">SUM(N288:Q288)</f>
        <v>0</v>
      </c>
      <c r="T288" s="442"/>
      <c r="U288" s="437"/>
      <c r="V288" s="419"/>
      <c r="W288" s="522" t="n">
        <f aca="false">W287+W242</f>
        <v>0</v>
      </c>
      <c r="X288" s="523" t="n">
        <f aca="false">X287+X242</f>
        <v>0</v>
      </c>
      <c r="Y288" s="523" t="n">
        <f aca="false">Y287+Y242</f>
        <v>0</v>
      </c>
      <c r="Z288" s="523" t="n">
        <f aca="false">Z287+Z242</f>
        <v>0</v>
      </c>
      <c r="AA288" s="439"/>
      <c r="AB288" s="523" t="n">
        <f aca="false">SUM(W288:Z288)</f>
        <v>0</v>
      </c>
      <c r="AC288" s="439"/>
      <c r="AD288" s="439"/>
      <c r="AE288" s="523" t="n">
        <f aca="false">AE287+AE242</f>
        <v>0</v>
      </c>
      <c r="AF288" s="523" t="n">
        <f aca="false">AF287+AF242</f>
        <v>0</v>
      </c>
      <c r="AG288" s="523" t="n">
        <f aca="false">AG287+AG242</f>
        <v>0</v>
      </c>
      <c r="AH288" s="523" t="n">
        <f aca="false">AH287+AH242</f>
        <v>0</v>
      </c>
      <c r="AI288" s="439"/>
      <c r="AJ288" s="524" t="n">
        <f aca="false">SUM(AE288:AH288)</f>
        <v>0</v>
      </c>
      <c r="AK288" s="439"/>
      <c r="AL288" s="525" t="n">
        <f aca="false">AL287+AL242</f>
        <v>8800</v>
      </c>
      <c r="AM288" s="526" t="n">
        <f aca="false">AM287+AM242</f>
        <v>5588</v>
      </c>
      <c r="AN288" s="526" t="n">
        <f aca="false">AN287+AN242</f>
        <v>14720</v>
      </c>
      <c r="AO288" s="526" t="n">
        <f aca="false">AO287+AO242</f>
        <v>5990</v>
      </c>
      <c r="AP288" s="526" t="n">
        <f aca="false">AP287+AP242</f>
        <v>24980</v>
      </c>
      <c r="AQ288" s="526" t="n">
        <f aca="false">AQ287+AQ242</f>
        <v>8540</v>
      </c>
      <c r="AR288" s="526" t="n">
        <f aca="false">AR287+AR242</f>
        <v>36560</v>
      </c>
      <c r="AS288" s="526" t="n">
        <f aca="false">AS287+AS242</f>
        <v>27960</v>
      </c>
      <c r="AT288" s="526" t="n">
        <f aca="false">AT287+AT242</f>
        <v>42580</v>
      </c>
      <c r="AU288" s="526" t="n">
        <f aca="false">AU287+AU242</f>
        <v>8840</v>
      </c>
      <c r="AV288" s="526" t="n">
        <f aca="false">AV287+AV242</f>
        <v>18200</v>
      </c>
      <c r="AW288" s="526" t="n">
        <f aca="false">AW287+AW242</f>
        <v>24700</v>
      </c>
      <c r="AX288" s="526" t="n">
        <f aca="false">AX287+AX242</f>
        <v>31200</v>
      </c>
      <c r="AY288" s="526" t="n">
        <f aca="false">AY287+AY242</f>
        <v>37700</v>
      </c>
      <c r="AZ288" s="526" t="n">
        <f aca="false">AZ287+AZ242</f>
        <v>5310</v>
      </c>
      <c r="BA288" s="526" t="n">
        <f aca="false">BA287+BA242</f>
        <v>44400</v>
      </c>
      <c r="BB288" s="526" t="e">
        <f aca="false">BB287+BB242</f>
        <v>#DIV/0!</v>
      </c>
      <c r="BC288" s="526" t="e">
        <f aca="false">BC287+BC242</f>
        <v>#DIV/0!</v>
      </c>
    </row>
    <row r="289" customFormat="false" ht="15" hidden="false" customHeight="false" outlineLevel="0" collapsed="false">
      <c r="A289" s="24"/>
      <c r="B289" s="2"/>
      <c r="C289" s="520" t="n">
        <v>13</v>
      </c>
      <c r="D289" s="437"/>
      <c r="E289" s="419"/>
      <c r="F289" s="522" t="n">
        <f aca="false">F288+F243</f>
        <v>0</v>
      </c>
      <c r="G289" s="523" t="n">
        <f aca="false">G288+G243</f>
        <v>0</v>
      </c>
      <c r="H289" s="523" t="n">
        <f aca="false">H288+H243</f>
        <v>0</v>
      </c>
      <c r="I289" s="523" t="n">
        <f aca="false">I288+I243</f>
        <v>0</v>
      </c>
      <c r="J289" s="439"/>
      <c r="K289" s="523" t="n">
        <f aca="false">SUM(F289:I289)</f>
        <v>0</v>
      </c>
      <c r="L289" s="439"/>
      <c r="M289" s="439"/>
      <c r="N289" s="523" t="n">
        <f aca="false">N288+N243</f>
        <v>0</v>
      </c>
      <c r="O289" s="523" t="n">
        <f aca="false">O288+O243</f>
        <v>0</v>
      </c>
      <c r="P289" s="523" t="n">
        <f aca="false">P288+P243</f>
        <v>0</v>
      </c>
      <c r="Q289" s="523" t="n">
        <f aca="false">Q288+Q243</f>
        <v>0</v>
      </c>
      <c r="R289" s="439"/>
      <c r="S289" s="524" t="n">
        <f aca="false">SUM(N289:Q289)</f>
        <v>0</v>
      </c>
      <c r="T289" s="442"/>
      <c r="U289" s="437"/>
      <c r="V289" s="419"/>
      <c r="W289" s="522" t="n">
        <f aca="false">W288+W243</f>
        <v>0</v>
      </c>
      <c r="X289" s="523" t="n">
        <f aca="false">X288+X243</f>
        <v>0</v>
      </c>
      <c r="Y289" s="523" t="n">
        <f aca="false">Y288+Y243</f>
        <v>0</v>
      </c>
      <c r="Z289" s="523" t="n">
        <f aca="false">Z288+Z243</f>
        <v>0</v>
      </c>
      <c r="AA289" s="439"/>
      <c r="AB289" s="523" t="n">
        <f aca="false">SUM(W289:Z289)</f>
        <v>0</v>
      </c>
      <c r="AC289" s="439"/>
      <c r="AD289" s="439"/>
      <c r="AE289" s="523" t="n">
        <f aca="false">AE288+AE243</f>
        <v>0</v>
      </c>
      <c r="AF289" s="523" t="n">
        <f aca="false">AF288+AF243</f>
        <v>0</v>
      </c>
      <c r="AG289" s="523" t="n">
        <f aca="false">AG288+AG243</f>
        <v>0</v>
      </c>
      <c r="AH289" s="523" t="n">
        <f aca="false">AH288+AH243</f>
        <v>0</v>
      </c>
      <c r="AI289" s="439"/>
      <c r="AJ289" s="524" t="n">
        <f aca="false">SUM(AE289:AH289)</f>
        <v>0</v>
      </c>
      <c r="AK289" s="439"/>
      <c r="AL289" s="525" t="n">
        <f aca="false">AL288+AL243</f>
        <v>9200</v>
      </c>
      <c r="AM289" s="526" t="n">
        <f aca="false">AM288+AM243</f>
        <v>5799.5</v>
      </c>
      <c r="AN289" s="526" t="n">
        <f aca="false">AN288+AN243</f>
        <v>15155</v>
      </c>
      <c r="AO289" s="526" t="n">
        <f aca="false">AO288+AO243</f>
        <v>6197.5</v>
      </c>
      <c r="AP289" s="526" t="n">
        <f aca="false">AP288+AP243</f>
        <v>26270</v>
      </c>
      <c r="AQ289" s="526" t="n">
        <f aca="false">AQ288+AQ243</f>
        <v>8835</v>
      </c>
      <c r="AR289" s="526" t="n">
        <f aca="false">AR288+AR243</f>
        <v>37940</v>
      </c>
      <c r="AS289" s="526" t="n">
        <f aca="false">AS288+AS243</f>
        <v>29040</v>
      </c>
      <c r="AT289" s="526" t="n">
        <f aca="false">AT288+AT243</f>
        <v>44170</v>
      </c>
      <c r="AU289" s="526" t="n">
        <f aca="false">AU288+AU243</f>
        <v>9035</v>
      </c>
      <c r="AV289" s="526" t="n">
        <f aca="false">AV288+AV243</f>
        <v>18550</v>
      </c>
      <c r="AW289" s="526" t="n">
        <f aca="false">AW288+AW243</f>
        <v>25175</v>
      </c>
      <c r="AX289" s="526" t="n">
        <f aca="false">AX288+AX243</f>
        <v>31800</v>
      </c>
      <c r="AY289" s="526" t="n">
        <f aca="false">AY288+AY243</f>
        <v>38425</v>
      </c>
      <c r="AZ289" s="526" t="n">
        <f aca="false">AZ288+AZ243</f>
        <v>5377.5</v>
      </c>
      <c r="BA289" s="526" t="n">
        <f aca="false">BA288+BA243</f>
        <v>45600</v>
      </c>
      <c r="BB289" s="526" t="e">
        <f aca="false">BB288+BB243</f>
        <v>#DIV/0!</v>
      </c>
      <c r="BC289" s="526" t="e">
        <f aca="false">BC288+BC243</f>
        <v>#DIV/0!</v>
      </c>
    </row>
    <row r="290" customFormat="false" ht="15" hidden="false" customHeight="false" outlineLevel="0" collapsed="false">
      <c r="A290" s="24"/>
      <c r="B290" s="2"/>
      <c r="C290" s="520" t="n">
        <v>14</v>
      </c>
      <c r="D290" s="437"/>
      <c r="E290" s="419"/>
      <c r="F290" s="522" t="n">
        <f aca="false">F289+F244</f>
        <v>0</v>
      </c>
      <c r="G290" s="523" t="n">
        <f aca="false">G289+G244</f>
        <v>0</v>
      </c>
      <c r="H290" s="523" t="n">
        <f aca="false">H289+H244</f>
        <v>0</v>
      </c>
      <c r="I290" s="523" t="n">
        <f aca="false">I289+I244</f>
        <v>0</v>
      </c>
      <c r="J290" s="439"/>
      <c r="K290" s="523" t="n">
        <f aca="false">SUM(F290:I290)</f>
        <v>0</v>
      </c>
      <c r="L290" s="439"/>
      <c r="M290" s="439"/>
      <c r="N290" s="523" t="n">
        <f aca="false">N289+N244</f>
        <v>0</v>
      </c>
      <c r="O290" s="523" t="n">
        <f aca="false">O289+O244</f>
        <v>0</v>
      </c>
      <c r="P290" s="523" t="n">
        <f aca="false">P289+P244</f>
        <v>0</v>
      </c>
      <c r="Q290" s="523" t="n">
        <f aca="false">Q289+Q244</f>
        <v>0</v>
      </c>
      <c r="R290" s="439"/>
      <c r="S290" s="524" t="n">
        <f aca="false">SUM(N290:Q290)</f>
        <v>0</v>
      </c>
      <c r="T290" s="442"/>
      <c r="U290" s="437"/>
      <c r="V290" s="419"/>
      <c r="W290" s="522" t="n">
        <f aca="false">W289+W244</f>
        <v>0</v>
      </c>
      <c r="X290" s="523" t="n">
        <f aca="false">X289+X244</f>
        <v>0</v>
      </c>
      <c r="Y290" s="523" t="n">
        <f aca="false">Y289+Y244</f>
        <v>0</v>
      </c>
      <c r="Z290" s="523" t="n">
        <f aca="false">Z289+Z244</f>
        <v>0</v>
      </c>
      <c r="AA290" s="439"/>
      <c r="AB290" s="523" t="n">
        <f aca="false">SUM(W290:Z290)</f>
        <v>0</v>
      </c>
      <c r="AC290" s="439"/>
      <c r="AD290" s="439"/>
      <c r="AE290" s="523" t="n">
        <f aca="false">AE289+AE244</f>
        <v>0</v>
      </c>
      <c r="AF290" s="523" t="n">
        <f aca="false">AF289+AF244</f>
        <v>0</v>
      </c>
      <c r="AG290" s="523" t="n">
        <f aca="false">AG289+AG244</f>
        <v>0</v>
      </c>
      <c r="AH290" s="523" t="n">
        <f aca="false">AH289+AH244</f>
        <v>0</v>
      </c>
      <c r="AI290" s="439"/>
      <c r="AJ290" s="524" t="n">
        <f aca="false">SUM(AE290:AH290)</f>
        <v>0</v>
      </c>
      <c r="AK290" s="439"/>
      <c r="AL290" s="525" t="n">
        <f aca="false">AL289+AL244</f>
        <v>9600</v>
      </c>
      <c r="AM290" s="526" t="n">
        <f aca="false">AM289+AM244</f>
        <v>6011</v>
      </c>
      <c r="AN290" s="526" t="n">
        <f aca="false">AN289+AN244</f>
        <v>15590</v>
      </c>
      <c r="AO290" s="526" t="n">
        <f aca="false">AO289+AO244</f>
        <v>6405</v>
      </c>
      <c r="AP290" s="526" t="n">
        <f aca="false">AP289+AP244</f>
        <v>27560</v>
      </c>
      <c r="AQ290" s="526" t="n">
        <f aca="false">AQ289+AQ244</f>
        <v>9130</v>
      </c>
      <c r="AR290" s="526" t="n">
        <f aca="false">AR289+AR244</f>
        <v>39320</v>
      </c>
      <c r="AS290" s="526" t="n">
        <f aca="false">AS289+AS244</f>
        <v>30120</v>
      </c>
      <c r="AT290" s="526" t="n">
        <f aca="false">AT289+AT244</f>
        <v>45760</v>
      </c>
      <c r="AU290" s="526" t="n">
        <f aca="false">AU289+AU244</f>
        <v>9230</v>
      </c>
      <c r="AV290" s="526" t="n">
        <f aca="false">AV289+AV244</f>
        <v>18900</v>
      </c>
      <c r="AW290" s="526" t="n">
        <f aca="false">AW289+AW244</f>
        <v>25650</v>
      </c>
      <c r="AX290" s="526" t="n">
        <f aca="false">AX289+AX244</f>
        <v>32400</v>
      </c>
      <c r="AY290" s="526" t="n">
        <f aca="false">AY289+AY244</f>
        <v>39150</v>
      </c>
      <c r="AZ290" s="526" t="n">
        <f aca="false">AZ289+AZ244</f>
        <v>5445</v>
      </c>
      <c r="BA290" s="526" t="n">
        <f aca="false">BA289+BA244</f>
        <v>46800</v>
      </c>
      <c r="BB290" s="526" t="e">
        <f aca="false">BB289+BB244</f>
        <v>#DIV/0!</v>
      </c>
      <c r="BC290" s="526" t="e">
        <f aca="false">BC289+BC244</f>
        <v>#DIV/0!</v>
      </c>
    </row>
    <row r="291" customFormat="false" ht="15" hidden="false" customHeight="false" outlineLevel="0" collapsed="false">
      <c r="A291" s="24"/>
      <c r="B291" s="2"/>
      <c r="C291" s="520" t="n">
        <v>15</v>
      </c>
      <c r="D291" s="437"/>
      <c r="E291" s="419"/>
      <c r="F291" s="522" t="n">
        <f aca="false">F290+F245</f>
        <v>0</v>
      </c>
      <c r="G291" s="523" t="n">
        <f aca="false">G290+G245</f>
        <v>0</v>
      </c>
      <c r="H291" s="523" t="n">
        <f aca="false">H290+H245</f>
        <v>0</v>
      </c>
      <c r="I291" s="523" t="n">
        <f aca="false">I290+I245</f>
        <v>0</v>
      </c>
      <c r="J291" s="439"/>
      <c r="K291" s="523" t="n">
        <f aca="false">SUM(F291:I291)</f>
        <v>0</v>
      </c>
      <c r="L291" s="439"/>
      <c r="M291" s="439"/>
      <c r="N291" s="523" t="n">
        <f aca="false">N290+N245</f>
        <v>0</v>
      </c>
      <c r="O291" s="523" t="n">
        <f aca="false">O290+O245</f>
        <v>0</v>
      </c>
      <c r="P291" s="523" t="n">
        <f aca="false">P290+P245</f>
        <v>0</v>
      </c>
      <c r="Q291" s="523" t="n">
        <f aca="false">Q290+Q245</f>
        <v>0</v>
      </c>
      <c r="R291" s="439"/>
      <c r="S291" s="524" t="n">
        <f aca="false">SUM(N291:Q291)</f>
        <v>0</v>
      </c>
      <c r="T291" s="442"/>
      <c r="U291" s="437"/>
      <c r="V291" s="419"/>
      <c r="W291" s="522" t="n">
        <f aca="false">W290+W245</f>
        <v>0</v>
      </c>
      <c r="X291" s="523" t="n">
        <f aca="false">X290+X245</f>
        <v>0</v>
      </c>
      <c r="Y291" s="523" t="n">
        <f aca="false">Y290+Y245</f>
        <v>0</v>
      </c>
      <c r="Z291" s="523" t="n">
        <f aca="false">Z290+Z245</f>
        <v>0</v>
      </c>
      <c r="AA291" s="439"/>
      <c r="AB291" s="523" t="n">
        <f aca="false">SUM(W291:Z291)</f>
        <v>0</v>
      </c>
      <c r="AC291" s="439"/>
      <c r="AD291" s="439"/>
      <c r="AE291" s="523" t="n">
        <f aca="false">AE290+AE245</f>
        <v>0</v>
      </c>
      <c r="AF291" s="523" t="n">
        <f aca="false">AF290+AF245</f>
        <v>0</v>
      </c>
      <c r="AG291" s="523" t="n">
        <f aca="false">AG290+AG245</f>
        <v>0</v>
      </c>
      <c r="AH291" s="523" t="n">
        <f aca="false">AH290+AH245</f>
        <v>0</v>
      </c>
      <c r="AI291" s="439"/>
      <c r="AJ291" s="524" t="n">
        <f aca="false">SUM(AE291:AH291)</f>
        <v>0</v>
      </c>
      <c r="AK291" s="439"/>
      <c r="AL291" s="525" t="n">
        <f aca="false">AL290+AL245</f>
        <v>10000</v>
      </c>
      <c r="AM291" s="526" t="n">
        <f aca="false">AM290+AM245</f>
        <v>6222.5</v>
      </c>
      <c r="AN291" s="526" t="n">
        <f aca="false">AN290+AN245</f>
        <v>16025</v>
      </c>
      <c r="AO291" s="526" t="n">
        <f aca="false">AO290+AO245</f>
        <v>6612.5</v>
      </c>
      <c r="AP291" s="526" t="n">
        <f aca="false">AP290+AP245</f>
        <v>28850</v>
      </c>
      <c r="AQ291" s="526" t="n">
        <f aca="false">AQ290+AQ245</f>
        <v>9425</v>
      </c>
      <c r="AR291" s="526" t="n">
        <f aca="false">AR290+AR245</f>
        <v>40700</v>
      </c>
      <c r="AS291" s="526" t="n">
        <f aca="false">AS290+AS245</f>
        <v>31200</v>
      </c>
      <c r="AT291" s="526" t="n">
        <f aca="false">AT290+AT245</f>
        <v>47350</v>
      </c>
      <c r="AU291" s="526" t="n">
        <f aca="false">AU290+AU245</f>
        <v>9425</v>
      </c>
      <c r="AV291" s="526" t="n">
        <f aca="false">AV290+AV245</f>
        <v>19250</v>
      </c>
      <c r="AW291" s="526" t="n">
        <f aca="false">AW290+AW245</f>
        <v>26125</v>
      </c>
      <c r="AX291" s="526" t="n">
        <f aca="false">AX290+AX245</f>
        <v>33000</v>
      </c>
      <c r="AY291" s="526" t="n">
        <f aca="false">AY290+AY245</f>
        <v>39875</v>
      </c>
      <c r="AZ291" s="526" t="n">
        <f aca="false">AZ290+AZ245</f>
        <v>5512.5</v>
      </c>
      <c r="BA291" s="526" t="n">
        <f aca="false">BA290+BA245</f>
        <v>48000</v>
      </c>
      <c r="BB291" s="526" t="e">
        <f aca="false">BB290+BB245</f>
        <v>#DIV/0!</v>
      </c>
      <c r="BC291" s="526" t="e">
        <f aca="false">BC290+BC245</f>
        <v>#DIV/0!</v>
      </c>
    </row>
    <row r="292" customFormat="false" ht="15" hidden="false" customHeight="false" outlineLevel="0" collapsed="false">
      <c r="A292" s="24"/>
      <c r="B292" s="2"/>
      <c r="C292" s="520" t="n">
        <v>16</v>
      </c>
      <c r="D292" s="437"/>
      <c r="E292" s="419"/>
      <c r="F292" s="522" t="n">
        <f aca="false">F291+F246</f>
        <v>0</v>
      </c>
      <c r="G292" s="523" t="n">
        <f aca="false">G291+G246</f>
        <v>0</v>
      </c>
      <c r="H292" s="523" t="n">
        <f aca="false">H291+H246</f>
        <v>0</v>
      </c>
      <c r="I292" s="523" t="n">
        <f aca="false">I291+I246</f>
        <v>0</v>
      </c>
      <c r="J292" s="439"/>
      <c r="K292" s="523" t="n">
        <f aca="false">SUM(F292:I292)</f>
        <v>0</v>
      </c>
      <c r="L292" s="439"/>
      <c r="M292" s="439"/>
      <c r="N292" s="523" t="n">
        <f aca="false">N291+N246</f>
        <v>0</v>
      </c>
      <c r="O292" s="523" t="n">
        <f aca="false">O291+O246</f>
        <v>0</v>
      </c>
      <c r="P292" s="523" t="n">
        <f aca="false">P291+P246</f>
        <v>0</v>
      </c>
      <c r="Q292" s="523" t="n">
        <f aca="false">Q291+Q246</f>
        <v>0</v>
      </c>
      <c r="R292" s="439"/>
      <c r="S292" s="524" t="n">
        <f aca="false">SUM(N292:Q292)</f>
        <v>0</v>
      </c>
      <c r="T292" s="442"/>
      <c r="U292" s="437"/>
      <c r="V292" s="419"/>
      <c r="W292" s="522" t="n">
        <f aca="false">W291+W246</f>
        <v>0</v>
      </c>
      <c r="X292" s="523" t="n">
        <f aca="false">X291+X246</f>
        <v>0</v>
      </c>
      <c r="Y292" s="523" t="n">
        <f aca="false">Y291+Y246</f>
        <v>0</v>
      </c>
      <c r="Z292" s="523" t="n">
        <f aca="false">Z291+Z246</f>
        <v>0</v>
      </c>
      <c r="AA292" s="439"/>
      <c r="AB292" s="523" t="n">
        <f aca="false">SUM(W292:Z292)</f>
        <v>0</v>
      </c>
      <c r="AC292" s="439"/>
      <c r="AD292" s="439"/>
      <c r="AE292" s="523" t="n">
        <f aca="false">AE291+AE246</f>
        <v>0</v>
      </c>
      <c r="AF292" s="523" t="n">
        <f aca="false">AF291+AF246</f>
        <v>0</v>
      </c>
      <c r="AG292" s="523" t="n">
        <f aca="false">AG291+AG246</f>
        <v>0</v>
      </c>
      <c r="AH292" s="523" t="n">
        <f aca="false">AH291+AH246</f>
        <v>0</v>
      </c>
      <c r="AI292" s="439"/>
      <c r="AJ292" s="524" t="n">
        <f aca="false">SUM(AE292:AH292)</f>
        <v>0</v>
      </c>
      <c r="AK292" s="439"/>
      <c r="AL292" s="525" t="n">
        <f aca="false">AL291+AL246</f>
        <v>10400</v>
      </c>
      <c r="AM292" s="526" t="n">
        <f aca="false">AM291+AM246</f>
        <v>6434</v>
      </c>
      <c r="AN292" s="526" t="n">
        <f aca="false">AN291+AN246</f>
        <v>16460</v>
      </c>
      <c r="AO292" s="526" t="n">
        <f aca="false">AO291+AO246</f>
        <v>6820</v>
      </c>
      <c r="AP292" s="526" t="n">
        <f aca="false">AP291+AP246</f>
        <v>30140</v>
      </c>
      <c r="AQ292" s="526" t="n">
        <f aca="false">AQ291+AQ246</f>
        <v>9720</v>
      </c>
      <c r="AR292" s="526" t="n">
        <f aca="false">AR291+AR246</f>
        <v>42080</v>
      </c>
      <c r="AS292" s="526" t="n">
        <f aca="false">AS291+AS246</f>
        <v>32280</v>
      </c>
      <c r="AT292" s="526" t="n">
        <f aca="false">AT291+AT246</f>
        <v>48940</v>
      </c>
      <c r="AU292" s="526" t="n">
        <f aca="false">AU291+AU246</f>
        <v>9620</v>
      </c>
      <c r="AV292" s="526" t="n">
        <f aca="false">AV291+AV246</f>
        <v>19600</v>
      </c>
      <c r="AW292" s="526" t="n">
        <f aca="false">AW291+AW246</f>
        <v>26600</v>
      </c>
      <c r="AX292" s="526" t="n">
        <f aca="false">AX291+AX246</f>
        <v>33600</v>
      </c>
      <c r="AY292" s="526" t="n">
        <f aca="false">AY291+AY246</f>
        <v>40600</v>
      </c>
      <c r="AZ292" s="526" t="n">
        <f aca="false">AZ291+AZ246</f>
        <v>5580</v>
      </c>
      <c r="BA292" s="526" t="n">
        <f aca="false">BA291+BA246</f>
        <v>49200</v>
      </c>
      <c r="BB292" s="526" t="e">
        <f aca="false">BB291+BB246</f>
        <v>#DIV/0!</v>
      </c>
      <c r="BC292" s="526" t="e">
        <f aca="false">BC291+BC246</f>
        <v>#DIV/0!</v>
      </c>
    </row>
    <row r="293" customFormat="false" ht="15" hidden="false" customHeight="false" outlineLevel="0" collapsed="false">
      <c r="A293" s="24"/>
      <c r="B293" s="2"/>
      <c r="C293" s="520" t="n">
        <v>17</v>
      </c>
      <c r="D293" s="437"/>
      <c r="E293" s="419"/>
      <c r="F293" s="522" t="n">
        <f aca="false">F292+F247</f>
        <v>0</v>
      </c>
      <c r="G293" s="523" t="n">
        <f aca="false">G292+G247</f>
        <v>0</v>
      </c>
      <c r="H293" s="523" t="n">
        <f aca="false">H292+H247</f>
        <v>0</v>
      </c>
      <c r="I293" s="523" t="n">
        <f aca="false">I292+I247</f>
        <v>0</v>
      </c>
      <c r="J293" s="439"/>
      <c r="K293" s="523" t="n">
        <f aca="false">SUM(F293:I293)</f>
        <v>0</v>
      </c>
      <c r="L293" s="439"/>
      <c r="M293" s="439"/>
      <c r="N293" s="523" t="n">
        <f aca="false">N292+N247</f>
        <v>0</v>
      </c>
      <c r="O293" s="523" t="n">
        <f aca="false">O292+O247</f>
        <v>0</v>
      </c>
      <c r="P293" s="523" t="n">
        <f aca="false">P292+P247</f>
        <v>0</v>
      </c>
      <c r="Q293" s="523" t="n">
        <f aca="false">Q292+Q247</f>
        <v>0</v>
      </c>
      <c r="R293" s="439"/>
      <c r="S293" s="524" t="n">
        <f aca="false">SUM(N293:Q293)</f>
        <v>0</v>
      </c>
      <c r="T293" s="442"/>
      <c r="U293" s="437"/>
      <c r="V293" s="419"/>
      <c r="W293" s="522" t="n">
        <f aca="false">W292+W247</f>
        <v>0</v>
      </c>
      <c r="X293" s="523" t="n">
        <f aca="false">X292+X247</f>
        <v>0</v>
      </c>
      <c r="Y293" s="523" t="n">
        <f aca="false">Y292+Y247</f>
        <v>0</v>
      </c>
      <c r="Z293" s="523" t="n">
        <f aca="false">Z292+Z247</f>
        <v>0</v>
      </c>
      <c r="AA293" s="439"/>
      <c r="AB293" s="523" t="n">
        <f aca="false">SUM(W293:Z293)</f>
        <v>0</v>
      </c>
      <c r="AC293" s="439"/>
      <c r="AD293" s="439"/>
      <c r="AE293" s="523" t="n">
        <f aca="false">AE292+AE247</f>
        <v>0</v>
      </c>
      <c r="AF293" s="523" t="n">
        <f aca="false">AF292+AF247</f>
        <v>0</v>
      </c>
      <c r="AG293" s="523" t="n">
        <f aca="false">AG292+AG247</f>
        <v>0</v>
      </c>
      <c r="AH293" s="523" t="n">
        <f aca="false">AH292+AH247</f>
        <v>0</v>
      </c>
      <c r="AI293" s="439"/>
      <c r="AJ293" s="524" t="n">
        <f aca="false">SUM(AE293:AH293)</f>
        <v>0</v>
      </c>
      <c r="AK293" s="439"/>
      <c r="AL293" s="525" t="n">
        <f aca="false">AL292+AL247</f>
        <v>10800</v>
      </c>
      <c r="AM293" s="526" t="n">
        <f aca="false">AM292+AM247</f>
        <v>6645.5</v>
      </c>
      <c r="AN293" s="526" t="n">
        <f aca="false">AN292+AN247</f>
        <v>16895</v>
      </c>
      <c r="AO293" s="526" t="n">
        <f aca="false">AO292+AO247</f>
        <v>7027.5</v>
      </c>
      <c r="AP293" s="526" t="n">
        <f aca="false">AP292+AP247</f>
        <v>31430</v>
      </c>
      <c r="AQ293" s="526" t="n">
        <f aca="false">AQ292+AQ247</f>
        <v>10015</v>
      </c>
      <c r="AR293" s="526" t="n">
        <f aca="false">AR292+AR247</f>
        <v>43460</v>
      </c>
      <c r="AS293" s="526" t="n">
        <f aca="false">AS292+AS247</f>
        <v>33360</v>
      </c>
      <c r="AT293" s="526" t="n">
        <f aca="false">AT292+AT247</f>
        <v>50530</v>
      </c>
      <c r="AU293" s="526" t="n">
        <f aca="false">AU292+AU247</f>
        <v>9815</v>
      </c>
      <c r="AV293" s="526" t="n">
        <f aca="false">AV292+AV247</f>
        <v>19950</v>
      </c>
      <c r="AW293" s="526" t="n">
        <f aca="false">AW292+AW247</f>
        <v>27075</v>
      </c>
      <c r="AX293" s="526" t="n">
        <f aca="false">AX292+AX247</f>
        <v>34200</v>
      </c>
      <c r="AY293" s="526" t="n">
        <f aca="false">AY292+AY247</f>
        <v>41325</v>
      </c>
      <c r="AZ293" s="526" t="n">
        <f aca="false">AZ292+AZ247</f>
        <v>5647.5</v>
      </c>
      <c r="BA293" s="526" t="n">
        <f aca="false">BA292+BA247</f>
        <v>50400</v>
      </c>
      <c r="BB293" s="526" t="e">
        <f aca="false">BB292+BB247</f>
        <v>#DIV/0!</v>
      </c>
      <c r="BC293" s="526" t="e">
        <f aca="false">BC292+BC247</f>
        <v>#DIV/0!</v>
      </c>
    </row>
    <row r="294" customFormat="false" ht="15" hidden="false" customHeight="false" outlineLevel="0" collapsed="false">
      <c r="A294" s="24"/>
      <c r="B294" s="2"/>
      <c r="C294" s="520" t="n">
        <v>18</v>
      </c>
      <c r="D294" s="437"/>
      <c r="E294" s="419"/>
      <c r="F294" s="522" t="n">
        <f aca="false">F293+F248</f>
        <v>0</v>
      </c>
      <c r="G294" s="523" t="n">
        <f aca="false">G293+G248</f>
        <v>0</v>
      </c>
      <c r="H294" s="523" t="n">
        <f aca="false">H293+H248</f>
        <v>0</v>
      </c>
      <c r="I294" s="523" t="n">
        <f aca="false">I293+I248</f>
        <v>0</v>
      </c>
      <c r="J294" s="439"/>
      <c r="K294" s="523" t="n">
        <f aca="false">SUM(F294:I294)</f>
        <v>0</v>
      </c>
      <c r="L294" s="439"/>
      <c r="M294" s="439"/>
      <c r="N294" s="523" t="n">
        <f aca="false">N293+N248</f>
        <v>0</v>
      </c>
      <c r="O294" s="523" t="n">
        <f aca="false">O293+O248</f>
        <v>0</v>
      </c>
      <c r="P294" s="523" t="n">
        <f aca="false">P293+P248</f>
        <v>0</v>
      </c>
      <c r="Q294" s="523" t="n">
        <f aca="false">Q293+Q248</f>
        <v>0</v>
      </c>
      <c r="R294" s="439"/>
      <c r="S294" s="524" t="n">
        <f aca="false">SUM(N294:Q294)</f>
        <v>0</v>
      </c>
      <c r="T294" s="442"/>
      <c r="U294" s="437"/>
      <c r="V294" s="419"/>
      <c r="W294" s="522" t="n">
        <f aca="false">W293+W248</f>
        <v>0</v>
      </c>
      <c r="X294" s="523" t="n">
        <f aca="false">X293+X248</f>
        <v>0</v>
      </c>
      <c r="Y294" s="523" t="n">
        <f aca="false">Y293+Y248</f>
        <v>0</v>
      </c>
      <c r="Z294" s="523" t="n">
        <f aca="false">Z293+Z248</f>
        <v>0</v>
      </c>
      <c r="AA294" s="439"/>
      <c r="AB294" s="523" t="n">
        <f aca="false">SUM(W294:Z294)</f>
        <v>0</v>
      </c>
      <c r="AC294" s="439"/>
      <c r="AD294" s="439"/>
      <c r="AE294" s="523" t="n">
        <f aca="false">AE293+AE248</f>
        <v>0</v>
      </c>
      <c r="AF294" s="523" t="n">
        <f aca="false">AF293+AF248</f>
        <v>0</v>
      </c>
      <c r="AG294" s="523" t="n">
        <f aca="false">AG293+AG248</f>
        <v>0</v>
      </c>
      <c r="AH294" s="523" t="n">
        <f aca="false">AH293+AH248</f>
        <v>0</v>
      </c>
      <c r="AI294" s="439"/>
      <c r="AJ294" s="524" t="n">
        <f aca="false">SUM(AE294:AH294)</f>
        <v>0</v>
      </c>
      <c r="AK294" s="439"/>
      <c r="AL294" s="525" t="n">
        <f aca="false">AL293+AL248</f>
        <v>11200</v>
      </c>
      <c r="AM294" s="526" t="n">
        <f aca="false">AM293+AM248</f>
        <v>6857</v>
      </c>
      <c r="AN294" s="526" t="n">
        <f aca="false">AN293+AN248</f>
        <v>17330</v>
      </c>
      <c r="AO294" s="526" t="n">
        <f aca="false">AO293+AO248</f>
        <v>7235</v>
      </c>
      <c r="AP294" s="526" t="n">
        <f aca="false">AP293+AP248</f>
        <v>32720</v>
      </c>
      <c r="AQ294" s="526" t="n">
        <f aca="false">AQ293+AQ248</f>
        <v>10310</v>
      </c>
      <c r="AR294" s="526" t="n">
        <f aca="false">AR293+AR248</f>
        <v>44840</v>
      </c>
      <c r="AS294" s="526" t="n">
        <f aca="false">AS293+AS248</f>
        <v>34440</v>
      </c>
      <c r="AT294" s="526" t="n">
        <f aca="false">AT293+AT248</f>
        <v>52120</v>
      </c>
      <c r="AU294" s="526" t="n">
        <f aca="false">AU293+AU248</f>
        <v>10010</v>
      </c>
      <c r="AV294" s="526" t="n">
        <f aca="false">AV293+AV248</f>
        <v>20300</v>
      </c>
      <c r="AW294" s="526" t="n">
        <f aca="false">AW293+AW248</f>
        <v>27550</v>
      </c>
      <c r="AX294" s="526" t="n">
        <f aca="false">AX293+AX248</f>
        <v>34800</v>
      </c>
      <c r="AY294" s="526" t="n">
        <f aca="false">AY293+AY248</f>
        <v>42050</v>
      </c>
      <c r="AZ294" s="526" t="n">
        <f aca="false">AZ293+AZ248</f>
        <v>5715</v>
      </c>
      <c r="BA294" s="526" t="n">
        <f aca="false">BA293+BA248</f>
        <v>51600</v>
      </c>
      <c r="BB294" s="526" t="e">
        <f aca="false">BB293+BB248</f>
        <v>#DIV/0!</v>
      </c>
      <c r="BC294" s="526" t="e">
        <f aca="false">BC293+BC248</f>
        <v>#DIV/0!</v>
      </c>
    </row>
    <row r="295" customFormat="false" ht="15" hidden="false" customHeight="false" outlineLevel="0" collapsed="false">
      <c r="A295" s="24"/>
      <c r="B295" s="2"/>
      <c r="C295" s="520" t="n">
        <v>19</v>
      </c>
      <c r="D295" s="437"/>
      <c r="E295" s="419"/>
      <c r="F295" s="522" t="n">
        <f aca="false">F294+F249</f>
        <v>0</v>
      </c>
      <c r="G295" s="523" t="n">
        <f aca="false">G294+G249</f>
        <v>0</v>
      </c>
      <c r="H295" s="523" t="n">
        <f aca="false">H294+H249</f>
        <v>0</v>
      </c>
      <c r="I295" s="523" t="n">
        <f aca="false">I294+I249</f>
        <v>0</v>
      </c>
      <c r="J295" s="439"/>
      <c r="K295" s="523" t="n">
        <f aca="false">SUM(F295:I295)</f>
        <v>0</v>
      </c>
      <c r="L295" s="439"/>
      <c r="M295" s="439"/>
      <c r="N295" s="523" t="n">
        <f aca="false">N294+N249</f>
        <v>0</v>
      </c>
      <c r="O295" s="523" t="n">
        <f aca="false">O294+O249</f>
        <v>0</v>
      </c>
      <c r="P295" s="523" t="n">
        <f aca="false">P294+P249</f>
        <v>0</v>
      </c>
      <c r="Q295" s="523" t="n">
        <f aca="false">Q294+Q249</f>
        <v>0</v>
      </c>
      <c r="R295" s="439"/>
      <c r="S295" s="524" t="n">
        <f aca="false">SUM(N295:Q295)</f>
        <v>0</v>
      </c>
      <c r="T295" s="442"/>
      <c r="U295" s="437"/>
      <c r="V295" s="419"/>
      <c r="W295" s="522" t="n">
        <f aca="false">W294+W249</f>
        <v>0</v>
      </c>
      <c r="X295" s="523" t="n">
        <f aca="false">X294+X249</f>
        <v>0</v>
      </c>
      <c r="Y295" s="523" t="n">
        <f aca="false">Y294+Y249</f>
        <v>0</v>
      </c>
      <c r="Z295" s="523" t="n">
        <f aca="false">Z294+Z249</f>
        <v>0</v>
      </c>
      <c r="AA295" s="439"/>
      <c r="AB295" s="523" t="n">
        <f aca="false">SUM(W295:Z295)</f>
        <v>0</v>
      </c>
      <c r="AC295" s="439"/>
      <c r="AD295" s="439"/>
      <c r="AE295" s="523" t="n">
        <f aca="false">AE294+AE249</f>
        <v>0</v>
      </c>
      <c r="AF295" s="523" t="n">
        <f aca="false">AF294+AF249</f>
        <v>0</v>
      </c>
      <c r="AG295" s="523" t="n">
        <f aca="false">AG294+AG249</f>
        <v>0</v>
      </c>
      <c r="AH295" s="523" t="n">
        <f aca="false">AH294+AH249</f>
        <v>0</v>
      </c>
      <c r="AI295" s="439"/>
      <c r="AJ295" s="524" t="n">
        <f aca="false">SUM(AE295:AH295)</f>
        <v>0</v>
      </c>
      <c r="AK295" s="439"/>
      <c r="AL295" s="525" t="n">
        <f aca="false">AL294+AL249</f>
        <v>11600</v>
      </c>
      <c r="AM295" s="526" t="n">
        <f aca="false">AM294+AM249</f>
        <v>10118.5</v>
      </c>
      <c r="AN295" s="526" t="n">
        <f aca="false">AN294+AN249</f>
        <v>17765</v>
      </c>
      <c r="AO295" s="526" t="n">
        <f aca="false">AO294+AO249</f>
        <v>7442.5</v>
      </c>
      <c r="AP295" s="526" t="n">
        <f aca="false">AP294+AP249</f>
        <v>34010</v>
      </c>
      <c r="AQ295" s="526" t="n">
        <f aca="false">AQ294+AQ249</f>
        <v>10605</v>
      </c>
      <c r="AR295" s="526" t="n">
        <f aca="false">AR294+AR249</f>
        <v>66220</v>
      </c>
      <c r="AS295" s="526" t="n">
        <f aca="false">AS294+AS249</f>
        <v>35520</v>
      </c>
      <c r="AT295" s="526" t="n">
        <f aca="false">AT294+AT249</f>
        <v>53710</v>
      </c>
      <c r="AU295" s="526" t="n">
        <f aca="false">AU294+AU249</f>
        <v>10205</v>
      </c>
      <c r="AV295" s="526" t="n">
        <f aca="false">AV294+AV249</f>
        <v>20650</v>
      </c>
      <c r="AW295" s="526" t="n">
        <f aca="false">AW294+AW249</f>
        <v>28025</v>
      </c>
      <c r="AX295" s="526" t="n">
        <f aca="false">AX294+AX249</f>
        <v>35400</v>
      </c>
      <c r="AY295" s="526" t="n">
        <f aca="false">AY294+AY249</f>
        <v>42775</v>
      </c>
      <c r="AZ295" s="526" t="n">
        <f aca="false">AZ294+AZ249</f>
        <v>5782.5</v>
      </c>
      <c r="BA295" s="526" t="n">
        <f aca="false">BA294+BA249</f>
        <v>52800</v>
      </c>
      <c r="BB295" s="526" t="e">
        <f aca="false">BB294+BB249</f>
        <v>#DIV/0!</v>
      </c>
      <c r="BC295" s="526" t="e">
        <f aca="false">BC294+BC249</f>
        <v>#DIV/0!</v>
      </c>
    </row>
    <row r="296" customFormat="false" ht="15" hidden="false" customHeight="false" outlineLevel="0" collapsed="false">
      <c r="A296" s="24"/>
      <c r="B296" s="2"/>
      <c r="C296" s="520" t="n">
        <v>20</v>
      </c>
      <c r="D296" s="437"/>
      <c r="E296" s="419"/>
      <c r="F296" s="522" t="n">
        <f aca="false">F295+F250</f>
        <v>0</v>
      </c>
      <c r="G296" s="523" t="n">
        <f aca="false">G295+G250</f>
        <v>0</v>
      </c>
      <c r="H296" s="523" t="n">
        <f aca="false">H295+H250</f>
        <v>0</v>
      </c>
      <c r="I296" s="523" t="n">
        <f aca="false">I295+I250</f>
        <v>0</v>
      </c>
      <c r="J296" s="439"/>
      <c r="K296" s="523" t="n">
        <f aca="false">SUM(F296:I296)</f>
        <v>0</v>
      </c>
      <c r="L296" s="439"/>
      <c r="M296" s="439"/>
      <c r="N296" s="523" t="n">
        <f aca="false">N295+N250</f>
        <v>0</v>
      </c>
      <c r="O296" s="523" t="n">
        <f aca="false">O295+O250</f>
        <v>0</v>
      </c>
      <c r="P296" s="523" t="n">
        <f aca="false">P295+P250</f>
        <v>0</v>
      </c>
      <c r="Q296" s="523" t="n">
        <f aca="false">Q295+Q250</f>
        <v>0</v>
      </c>
      <c r="R296" s="439"/>
      <c r="S296" s="524" t="n">
        <f aca="false">SUM(N296:Q296)</f>
        <v>0</v>
      </c>
      <c r="T296" s="442"/>
      <c r="U296" s="437"/>
      <c r="V296" s="419"/>
      <c r="W296" s="522" t="n">
        <f aca="false">W295+W250</f>
        <v>0</v>
      </c>
      <c r="X296" s="523" t="n">
        <f aca="false">X295+X250</f>
        <v>0</v>
      </c>
      <c r="Y296" s="523" t="n">
        <f aca="false">Y295+Y250</f>
        <v>0</v>
      </c>
      <c r="Z296" s="523" t="n">
        <f aca="false">Z295+Z250</f>
        <v>0</v>
      </c>
      <c r="AA296" s="439"/>
      <c r="AB296" s="523" t="n">
        <f aca="false">SUM(W296:Z296)</f>
        <v>0</v>
      </c>
      <c r="AC296" s="439"/>
      <c r="AD296" s="439"/>
      <c r="AE296" s="523" t="n">
        <f aca="false">AE295+AE250</f>
        <v>0</v>
      </c>
      <c r="AF296" s="523" t="n">
        <f aca="false">AF295+AF250</f>
        <v>0</v>
      </c>
      <c r="AG296" s="523" t="n">
        <f aca="false">AG295+AG250</f>
        <v>0</v>
      </c>
      <c r="AH296" s="523" t="n">
        <f aca="false">AH295+AH250</f>
        <v>0</v>
      </c>
      <c r="AI296" s="439"/>
      <c r="AJ296" s="524" t="n">
        <f aca="false">SUM(AE296:AH296)</f>
        <v>0</v>
      </c>
      <c r="AK296" s="439"/>
      <c r="AL296" s="525" t="n">
        <f aca="false">AL295+AL250</f>
        <v>12000</v>
      </c>
      <c r="AM296" s="526" t="n">
        <f aca="false">AM295+AM250</f>
        <v>10330</v>
      </c>
      <c r="AN296" s="526" t="n">
        <f aca="false">AN295+AN250</f>
        <v>18200</v>
      </c>
      <c r="AO296" s="526" t="n">
        <f aca="false">AO295+AO250</f>
        <v>7650</v>
      </c>
      <c r="AP296" s="526" t="n">
        <f aca="false">AP295+AP250</f>
        <v>35300</v>
      </c>
      <c r="AQ296" s="526" t="n">
        <f aca="false">AQ295+AQ250</f>
        <v>10900</v>
      </c>
      <c r="AR296" s="526" t="n">
        <f aca="false">AR295+AR250</f>
        <v>67600</v>
      </c>
      <c r="AS296" s="526" t="n">
        <f aca="false">AS295+AS250</f>
        <v>36600</v>
      </c>
      <c r="AT296" s="526" t="n">
        <f aca="false">AT295+AT250</f>
        <v>55300</v>
      </c>
      <c r="AU296" s="526" t="n">
        <f aca="false">AU295+AU250</f>
        <v>10400</v>
      </c>
      <c r="AV296" s="526" t="n">
        <f aca="false">AV295+AV250</f>
        <v>21000</v>
      </c>
      <c r="AW296" s="526" t="n">
        <f aca="false">AW295+AW250</f>
        <v>28500</v>
      </c>
      <c r="AX296" s="526" t="n">
        <f aca="false">AX295+AX250</f>
        <v>36000</v>
      </c>
      <c r="AY296" s="526" t="n">
        <f aca="false">AY295+AY250</f>
        <v>43500</v>
      </c>
      <c r="AZ296" s="526" t="n">
        <f aca="false">AZ295+AZ250</f>
        <v>5850</v>
      </c>
      <c r="BA296" s="526" t="n">
        <f aca="false">BA295+BA250</f>
        <v>54000</v>
      </c>
      <c r="BB296" s="526" t="e">
        <f aca="false">BB295+BB250</f>
        <v>#DIV/0!</v>
      </c>
      <c r="BC296" s="526" t="e">
        <f aca="false">BC295+BC250</f>
        <v>#DIV/0!</v>
      </c>
    </row>
    <row r="297" customFormat="false" ht="15" hidden="false" customHeight="false" outlineLevel="0" collapsed="false">
      <c r="A297" s="24"/>
      <c r="B297" s="2"/>
      <c r="C297" s="527" t="s">
        <v>192</v>
      </c>
      <c r="D297" s="437"/>
      <c r="E297" s="78"/>
      <c r="F297" s="528"/>
      <c r="G297" s="529"/>
      <c r="H297" s="529"/>
      <c r="I297" s="529"/>
      <c r="J297" s="417"/>
      <c r="K297" s="529"/>
      <c r="L297" s="417"/>
      <c r="M297" s="417"/>
      <c r="N297" s="529"/>
      <c r="O297" s="529"/>
      <c r="P297" s="529"/>
      <c r="Q297" s="529"/>
      <c r="R297" s="417"/>
      <c r="S297" s="530"/>
      <c r="T297" s="442"/>
      <c r="U297" s="437"/>
      <c r="V297" s="78"/>
      <c r="W297" s="528"/>
      <c r="X297" s="529"/>
      <c r="Y297" s="529"/>
      <c r="Z297" s="529"/>
      <c r="AA297" s="417"/>
      <c r="AB297" s="529"/>
      <c r="AC297" s="417"/>
      <c r="AD297" s="417"/>
      <c r="AE297" s="529"/>
      <c r="AF297" s="529"/>
      <c r="AG297" s="529"/>
      <c r="AH297" s="529"/>
      <c r="AI297" s="417"/>
      <c r="AJ297" s="530"/>
      <c r="AK297" s="417"/>
      <c r="AL297" s="528"/>
      <c r="AM297" s="529"/>
      <c r="AN297" s="529"/>
      <c r="AO297" s="529"/>
      <c r="AP297" s="529"/>
      <c r="AQ297" s="529"/>
      <c r="AR297" s="529"/>
      <c r="AS297" s="529"/>
      <c r="AT297" s="529"/>
      <c r="AU297" s="529"/>
      <c r="AV297" s="529"/>
      <c r="AW297" s="529"/>
      <c r="AX297" s="529"/>
      <c r="AY297" s="529"/>
      <c r="AZ297" s="529"/>
      <c r="BA297" s="529"/>
      <c r="BB297" s="529"/>
      <c r="BC297" s="529"/>
    </row>
    <row r="298" customFormat="false" ht="15" hidden="false" customHeight="false" outlineLevel="0" collapsed="false">
      <c r="A298" s="24"/>
      <c r="B298" s="2"/>
      <c r="C298" s="531" t="n">
        <v>0</v>
      </c>
      <c r="D298" s="437"/>
      <c r="E298" s="419"/>
      <c r="F298" s="528"/>
      <c r="G298" s="529"/>
      <c r="H298" s="529"/>
      <c r="I298" s="529"/>
      <c r="J298" s="417"/>
      <c r="K298" s="529"/>
      <c r="L298" s="417"/>
      <c r="M298" s="417"/>
      <c r="N298" s="529"/>
      <c r="O298" s="529"/>
      <c r="P298" s="529"/>
      <c r="Q298" s="529"/>
      <c r="R298" s="417"/>
      <c r="S298" s="530"/>
      <c r="T298" s="442"/>
      <c r="U298" s="437"/>
      <c r="V298" s="419"/>
      <c r="W298" s="528"/>
      <c r="X298" s="529"/>
      <c r="Y298" s="529"/>
      <c r="Z298" s="529"/>
      <c r="AA298" s="417"/>
      <c r="AB298" s="529"/>
      <c r="AC298" s="417"/>
      <c r="AD298" s="417"/>
      <c r="AE298" s="529"/>
      <c r="AF298" s="529"/>
      <c r="AG298" s="529"/>
      <c r="AH298" s="529"/>
      <c r="AI298" s="417"/>
      <c r="AJ298" s="530"/>
      <c r="AK298" s="417"/>
      <c r="AL298" s="528"/>
      <c r="AM298" s="529"/>
      <c r="AN298" s="529"/>
      <c r="AO298" s="529"/>
      <c r="AP298" s="529"/>
      <c r="AQ298" s="529"/>
      <c r="AR298" s="529"/>
      <c r="AS298" s="529"/>
      <c r="AT298" s="529"/>
      <c r="AU298" s="529"/>
      <c r="AV298" s="529"/>
      <c r="AW298" s="529"/>
      <c r="AX298" s="529"/>
      <c r="AY298" s="529"/>
      <c r="AZ298" s="529"/>
      <c r="BA298" s="529"/>
      <c r="BB298" s="529"/>
      <c r="BC298" s="529"/>
    </row>
    <row r="299" customFormat="false" ht="15" hidden="false" customHeight="false" outlineLevel="0" collapsed="false">
      <c r="A299" s="24"/>
      <c r="B299" s="2"/>
      <c r="C299" s="531" t="n">
        <v>1</v>
      </c>
      <c r="D299" s="437"/>
      <c r="E299" s="419"/>
      <c r="F299" s="532" t="n">
        <f aca="false">F254</f>
        <v>0</v>
      </c>
      <c r="G299" s="533" t="n">
        <f aca="false">G254</f>
        <v>0</v>
      </c>
      <c r="H299" s="533" t="n">
        <f aca="false">H254</f>
        <v>0</v>
      </c>
      <c r="I299" s="533" t="n">
        <f aca="false">I254</f>
        <v>0</v>
      </c>
      <c r="J299" s="439"/>
      <c r="K299" s="533" t="n">
        <f aca="false">SUM(F299:I299)</f>
        <v>0</v>
      </c>
      <c r="L299" s="439"/>
      <c r="M299" s="439"/>
      <c r="N299" s="533" t="n">
        <f aca="false">N254</f>
        <v>0</v>
      </c>
      <c r="O299" s="533" t="n">
        <f aca="false">O254</f>
        <v>0</v>
      </c>
      <c r="P299" s="533" t="n">
        <f aca="false">P254</f>
        <v>0</v>
      </c>
      <c r="Q299" s="533" t="n">
        <f aca="false">Q254</f>
        <v>0</v>
      </c>
      <c r="R299" s="439"/>
      <c r="S299" s="534" t="n">
        <f aca="false">SUM(N299:Q299)</f>
        <v>0</v>
      </c>
      <c r="T299" s="442"/>
      <c r="U299" s="437"/>
      <c r="V299" s="419"/>
      <c r="W299" s="532" t="n">
        <f aca="false">W254</f>
        <v>0</v>
      </c>
      <c r="X299" s="533" t="n">
        <f aca="false">X254</f>
        <v>0</v>
      </c>
      <c r="Y299" s="533" t="n">
        <f aca="false">Y254</f>
        <v>0</v>
      </c>
      <c r="Z299" s="533" t="n">
        <f aca="false">Z254</f>
        <v>0</v>
      </c>
      <c r="AA299" s="439"/>
      <c r="AB299" s="533" t="n">
        <f aca="false">SUM(W299:Z299)</f>
        <v>0</v>
      </c>
      <c r="AC299" s="439"/>
      <c r="AD299" s="439"/>
      <c r="AE299" s="533" t="n">
        <f aca="false">AE254</f>
        <v>0</v>
      </c>
      <c r="AF299" s="533" t="n">
        <f aca="false">AF254</f>
        <v>0</v>
      </c>
      <c r="AG299" s="533" t="n">
        <f aca="false">AG254</f>
        <v>0</v>
      </c>
      <c r="AH299" s="533" t="n">
        <f aca="false">AH254</f>
        <v>0</v>
      </c>
      <c r="AI299" s="439"/>
      <c r="AJ299" s="534" t="n">
        <f aca="false">SUM(AE299:AH299)</f>
        <v>0</v>
      </c>
      <c r="AK299" s="439"/>
      <c r="AL299" s="535" t="n">
        <f aca="false">AL254</f>
        <v>4400</v>
      </c>
      <c r="AM299" s="536" t="n">
        <f aca="false">AM254</f>
        <v>3261.5</v>
      </c>
      <c r="AN299" s="536" t="n">
        <f aca="false">AN254</f>
        <v>9935</v>
      </c>
      <c r="AO299" s="536" t="n">
        <f aca="false">AO254</f>
        <v>3707.5</v>
      </c>
      <c r="AP299" s="536" t="n">
        <f aca="false">AP254</f>
        <v>10790</v>
      </c>
      <c r="AQ299" s="536" t="n">
        <f aca="false">AQ254</f>
        <v>5295</v>
      </c>
      <c r="AR299" s="536" t="n">
        <f aca="false">AR254</f>
        <v>21380</v>
      </c>
      <c r="AS299" s="536" t="n">
        <f aca="false">AS254</f>
        <v>16080</v>
      </c>
      <c r="AT299" s="536" t="n">
        <f aca="false">AT254</f>
        <v>25090</v>
      </c>
      <c r="AU299" s="536" t="n">
        <f aca="false">AU254</f>
        <v>6695</v>
      </c>
      <c r="AV299" s="536" t="n">
        <f aca="false">AV254</f>
        <v>14350</v>
      </c>
      <c r="AW299" s="536" t="n">
        <f aca="false">AW254</f>
        <v>19475</v>
      </c>
      <c r="AX299" s="536" t="n">
        <f aca="false">AX254</f>
        <v>24600</v>
      </c>
      <c r="AY299" s="536" t="n">
        <f aca="false">AY254</f>
        <v>29725</v>
      </c>
      <c r="AZ299" s="536" t="n">
        <f aca="false">AZ254</f>
        <v>4567.5</v>
      </c>
      <c r="BA299" s="536" t="n">
        <f aca="false">BA254</f>
        <v>31200</v>
      </c>
      <c r="BB299" s="536" t="e">
        <f aca="false">BB254</f>
        <v>#DIV/0!</v>
      </c>
      <c r="BC299" s="536" t="e">
        <f aca="false">BC254</f>
        <v>#DIV/0!</v>
      </c>
    </row>
    <row r="300" customFormat="false" ht="15" hidden="false" customHeight="false" outlineLevel="0" collapsed="false">
      <c r="A300" s="24"/>
      <c r="B300" s="2"/>
      <c r="C300" s="531" t="n">
        <v>2</v>
      </c>
      <c r="D300" s="437"/>
      <c r="E300" s="419"/>
      <c r="F300" s="532" t="n">
        <f aca="false">F299+F255</f>
        <v>0</v>
      </c>
      <c r="G300" s="533" t="n">
        <f aca="false">G299+G255</f>
        <v>0</v>
      </c>
      <c r="H300" s="533" t="n">
        <f aca="false">H299+H255</f>
        <v>0</v>
      </c>
      <c r="I300" s="533" t="n">
        <f aca="false">I299+I255</f>
        <v>0</v>
      </c>
      <c r="J300" s="439"/>
      <c r="K300" s="533" t="n">
        <f aca="false">SUM(F300:I300)</f>
        <v>0</v>
      </c>
      <c r="L300" s="439"/>
      <c r="M300" s="439"/>
      <c r="N300" s="533" t="n">
        <f aca="false">N299+N255</f>
        <v>0</v>
      </c>
      <c r="O300" s="533" t="n">
        <f aca="false">O299+O255</f>
        <v>0</v>
      </c>
      <c r="P300" s="533" t="n">
        <f aca="false">P299+P255</f>
        <v>0</v>
      </c>
      <c r="Q300" s="533" t="n">
        <f aca="false">Q299+Q255</f>
        <v>0</v>
      </c>
      <c r="R300" s="439"/>
      <c r="S300" s="534" t="n">
        <f aca="false">SUM(N300:Q300)</f>
        <v>0</v>
      </c>
      <c r="T300" s="442"/>
      <c r="U300" s="437"/>
      <c r="V300" s="419"/>
      <c r="W300" s="532" t="n">
        <f aca="false">W299+W255</f>
        <v>0</v>
      </c>
      <c r="X300" s="533" t="n">
        <f aca="false">X299+X255</f>
        <v>0</v>
      </c>
      <c r="Y300" s="533" t="n">
        <f aca="false">Y299+Y255</f>
        <v>0</v>
      </c>
      <c r="Z300" s="533" t="n">
        <f aca="false">Z299+Z255</f>
        <v>0</v>
      </c>
      <c r="AA300" s="439"/>
      <c r="AB300" s="533" t="n">
        <f aca="false">SUM(W300:Z300)</f>
        <v>0</v>
      </c>
      <c r="AC300" s="439"/>
      <c r="AD300" s="439"/>
      <c r="AE300" s="533" t="n">
        <f aca="false">AE299+AE255</f>
        <v>0</v>
      </c>
      <c r="AF300" s="533" t="n">
        <f aca="false">AF299+AF255</f>
        <v>0</v>
      </c>
      <c r="AG300" s="533" t="n">
        <f aca="false">AG299+AG255</f>
        <v>0</v>
      </c>
      <c r="AH300" s="533" t="n">
        <f aca="false">AH299+AH255</f>
        <v>0</v>
      </c>
      <c r="AI300" s="439"/>
      <c r="AJ300" s="534" t="n">
        <f aca="false">SUM(AE300:AH300)</f>
        <v>0</v>
      </c>
      <c r="AK300" s="439"/>
      <c r="AL300" s="535" t="n">
        <f aca="false">AL299+AL255</f>
        <v>4804.4</v>
      </c>
      <c r="AM300" s="536" t="n">
        <f aca="false">AM299+AM255</f>
        <v>3475.3265</v>
      </c>
      <c r="AN300" s="536" t="n">
        <f aca="false">AN299+AN255</f>
        <v>10374.785</v>
      </c>
      <c r="AO300" s="536" t="n">
        <f aca="false">AO299+AO255</f>
        <v>3917.2825</v>
      </c>
      <c r="AP300" s="536" t="n">
        <f aca="false">AP299+AP255</f>
        <v>12094.19</v>
      </c>
      <c r="AQ300" s="536" t="n">
        <f aca="false">AQ299+AQ255</f>
        <v>5593.245</v>
      </c>
      <c r="AR300" s="536" t="n">
        <f aca="false">AR299+AR255</f>
        <v>22775.18</v>
      </c>
      <c r="AS300" s="536" t="n">
        <f aca="false">AS299+AS255</f>
        <v>17171.88</v>
      </c>
      <c r="AT300" s="536" t="n">
        <f aca="false">AT299+AT255</f>
        <v>26697.49</v>
      </c>
      <c r="AU300" s="536" t="n">
        <f aca="false">AU299+AU255</f>
        <v>6892.145</v>
      </c>
      <c r="AV300" s="536" t="n">
        <f aca="false">AV299+AV255</f>
        <v>14703.85</v>
      </c>
      <c r="AW300" s="536" t="n">
        <f aca="false">AW299+AW255</f>
        <v>19955.225</v>
      </c>
      <c r="AX300" s="536" t="n">
        <f aca="false">AX299+AX255</f>
        <v>25206.6</v>
      </c>
      <c r="AY300" s="536" t="n">
        <f aca="false">AY299+AY255</f>
        <v>30457.975</v>
      </c>
      <c r="AZ300" s="536" t="n">
        <f aca="false">AZ299+AZ255</f>
        <v>4635.7425</v>
      </c>
      <c r="BA300" s="536" t="n">
        <f aca="false">BA299+BA255</f>
        <v>32413.2</v>
      </c>
      <c r="BB300" s="536" t="e">
        <f aca="false">BB299+BB255</f>
        <v>#DIV/0!</v>
      </c>
      <c r="BC300" s="536" t="e">
        <f aca="false">BC299+BC255</f>
        <v>#DIV/0!</v>
      </c>
    </row>
    <row r="301" customFormat="false" ht="15" hidden="false" customHeight="false" outlineLevel="0" collapsed="false">
      <c r="A301" s="24"/>
      <c r="B301" s="2"/>
      <c r="C301" s="531" t="n">
        <v>3</v>
      </c>
      <c r="D301" s="437"/>
      <c r="E301" s="419"/>
      <c r="F301" s="532" t="n">
        <f aca="false">F300+F256</f>
        <v>0</v>
      </c>
      <c r="G301" s="533" t="n">
        <f aca="false">G300+G256</f>
        <v>0</v>
      </c>
      <c r="H301" s="533" t="n">
        <f aca="false">H300+H256</f>
        <v>0</v>
      </c>
      <c r="I301" s="533" t="n">
        <f aca="false">I300+I256</f>
        <v>0</v>
      </c>
      <c r="J301" s="439"/>
      <c r="K301" s="533" t="n">
        <f aca="false">SUM(F301:I301)</f>
        <v>0</v>
      </c>
      <c r="L301" s="439"/>
      <c r="M301" s="439"/>
      <c r="N301" s="533" t="n">
        <f aca="false">N300+N256</f>
        <v>0</v>
      </c>
      <c r="O301" s="533" t="n">
        <f aca="false">O300+O256</f>
        <v>0</v>
      </c>
      <c r="P301" s="533" t="n">
        <f aca="false">P300+P256</f>
        <v>0</v>
      </c>
      <c r="Q301" s="533" t="n">
        <f aca="false">Q300+Q256</f>
        <v>0</v>
      </c>
      <c r="R301" s="439"/>
      <c r="S301" s="534" t="n">
        <f aca="false">SUM(N301:Q301)</f>
        <v>0</v>
      </c>
      <c r="T301" s="442"/>
      <c r="U301" s="437"/>
      <c r="V301" s="419"/>
      <c r="W301" s="532" t="n">
        <f aca="false">W300+W256</f>
        <v>0</v>
      </c>
      <c r="X301" s="533" t="n">
        <f aca="false">X300+X256</f>
        <v>0</v>
      </c>
      <c r="Y301" s="533" t="n">
        <f aca="false">Y300+Y256</f>
        <v>0</v>
      </c>
      <c r="Z301" s="533" t="n">
        <f aca="false">Z300+Z256</f>
        <v>0</v>
      </c>
      <c r="AA301" s="439"/>
      <c r="AB301" s="533" t="n">
        <f aca="false">SUM(W301:Z301)</f>
        <v>0</v>
      </c>
      <c r="AC301" s="439"/>
      <c r="AD301" s="439"/>
      <c r="AE301" s="533" t="n">
        <f aca="false">AE300+AE256</f>
        <v>0</v>
      </c>
      <c r="AF301" s="533" t="n">
        <f aca="false">AF300+AF256</f>
        <v>0</v>
      </c>
      <c r="AG301" s="533" t="n">
        <f aca="false">AG300+AG256</f>
        <v>0</v>
      </c>
      <c r="AH301" s="533" t="n">
        <f aca="false">AH300+AH256</f>
        <v>0</v>
      </c>
      <c r="AI301" s="439"/>
      <c r="AJ301" s="534" t="n">
        <f aca="false">SUM(AE301:AH301)</f>
        <v>0</v>
      </c>
      <c r="AK301" s="439"/>
      <c r="AL301" s="535" t="n">
        <f aca="false">AL300+AL256</f>
        <v>5213.2484</v>
      </c>
      <c r="AM301" s="536" t="n">
        <f aca="false">AM300+AM256</f>
        <v>3691.5050915</v>
      </c>
      <c r="AN301" s="536" t="n">
        <f aca="false">AN300+AN256</f>
        <v>10819.407635</v>
      </c>
      <c r="AO301" s="536" t="n">
        <f aca="false">AO300+AO256</f>
        <v>4129.3726075</v>
      </c>
      <c r="AP301" s="536" t="n">
        <f aca="false">AP300+AP256</f>
        <v>13412.72609</v>
      </c>
      <c r="AQ301" s="536" t="n">
        <f aca="false">AQ300+AQ256</f>
        <v>5894.770695</v>
      </c>
      <c r="AR301" s="536" t="n">
        <f aca="false">AR300+AR256</f>
        <v>24185.70698</v>
      </c>
      <c r="AS301" s="536" t="n">
        <f aca="false">AS300+AS256</f>
        <v>18275.77068</v>
      </c>
      <c r="AT301" s="536" t="n">
        <f aca="false">AT300+AT256</f>
        <v>28322.66239</v>
      </c>
      <c r="AU301" s="536" t="n">
        <f aca="false">AU300+AU256</f>
        <v>7091.458595</v>
      </c>
      <c r="AV301" s="536" t="n">
        <f aca="false">AV300+AV256</f>
        <v>15061.59235</v>
      </c>
      <c r="AW301" s="536" t="n">
        <f aca="false">AW300+AW256</f>
        <v>20440.732475</v>
      </c>
      <c r="AX301" s="536" t="n">
        <f aca="false">AX300+AX256</f>
        <v>25819.8726</v>
      </c>
      <c r="AY301" s="536" t="n">
        <f aca="false">AY300+AY256</f>
        <v>31199.012725</v>
      </c>
      <c r="AZ301" s="536" t="n">
        <f aca="false">AZ300+AZ256</f>
        <v>4704.7356675</v>
      </c>
      <c r="BA301" s="536" t="n">
        <f aca="false">BA300+BA256</f>
        <v>33639.7452</v>
      </c>
      <c r="BB301" s="536" t="e">
        <f aca="false">BB300+BB256</f>
        <v>#DIV/0!</v>
      </c>
      <c r="BC301" s="536" t="e">
        <f aca="false">BC300+BC256</f>
        <v>#DIV/0!</v>
      </c>
    </row>
    <row r="302" customFormat="false" ht="15" hidden="false" customHeight="false" outlineLevel="0" collapsed="false">
      <c r="A302" s="24"/>
      <c r="B302" s="2"/>
      <c r="C302" s="531" t="n">
        <v>4</v>
      </c>
      <c r="D302" s="437"/>
      <c r="E302" s="419"/>
      <c r="F302" s="532" t="n">
        <f aca="false">F301+F257</f>
        <v>0</v>
      </c>
      <c r="G302" s="533" t="n">
        <f aca="false">G301+G257</f>
        <v>0</v>
      </c>
      <c r="H302" s="533" t="n">
        <f aca="false">H301+H257</f>
        <v>0</v>
      </c>
      <c r="I302" s="533" t="n">
        <f aca="false">I301+I257</f>
        <v>0</v>
      </c>
      <c r="J302" s="439"/>
      <c r="K302" s="533" t="n">
        <f aca="false">SUM(F302:I302)</f>
        <v>0</v>
      </c>
      <c r="L302" s="439"/>
      <c r="M302" s="439"/>
      <c r="N302" s="533" t="n">
        <f aca="false">N301+N257</f>
        <v>0</v>
      </c>
      <c r="O302" s="533" t="n">
        <f aca="false">O301+O257</f>
        <v>0</v>
      </c>
      <c r="P302" s="533" t="n">
        <f aca="false">P301+P257</f>
        <v>0</v>
      </c>
      <c r="Q302" s="533" t="n">
        <f aca="false">Q301+Q257</f>
        <v>0</v>
      </c>
      <c r="R302" s="439"/>
      <c r="S302" s="534" t="n">
        <f aca="false">SUM(N302:Q302)</f>
        <v>0</v>
      </c>
      <c r="T302" s="442"/>
      <c r="U302" s="437"/>
      <c r="V302" s="419"/>
      <c r="W302" s="532" t="n">
        <f aca="false">W301+W257</f>
        <v>0</v>
      </c>
      <c r="X302" s="533" t="n">
        <f aca="false">X301+X257</f>
        <v>0</v>
      </c>
      <c r="Y302" s="533" t="n">
        <f aca="false">Y301+Y257</f>
        <v>0</v>
      </c>
      <c r="Z302" s="533" t="n">
        <f aca="false">Z301+Z257</f>
        <v>0</v>
      </c>
      <c r="AA302" s="439"/>
      <c r="AB302" s="533" t="n">
        <f aca="false">SUM(W302:Z302)</f>
        <v>0</v>
      </c>
      <c r="AC302" s="439"/>
      <c r="AD302" s="439"/>
      <c r="AE302" s="533" t="n">
        <f aca="false">AE301+AE257</f>
        <v>0</v>
      </c>
      <c r="AF302" s="533" t="n">
        <f aca="false">AF301+AF257</f>
        <v>0</v>
      </c>
      <c r="AG302" s="533" t="n">
        <f aca="false">AG301+AG257</f>
        <v>0</v>
      </c>
      <c r="AH302" s="533" t="n">
        <f aca="false">AH301+AH257</f>
        <v>0</v>
      </c>
      <c r="AI302" s="439"/>
      <c r="AJ302" s="534" t="n">
        <f aca="false">SUM(AE302:AH302)</f>
        <v>0</v>
      </c>
      <c r="AK302" s="439"/>
      <c r="AL302" s="535" t="n">
        <f aca="false">AL301+AL257</f>
        <v>5626.5941324</v>
      </c>
      <c r="AM302" s="536" t="n">
        <f aca="false">AM301+AM257</f>
        <v>3910.0616475065</v>
      </c>
      <c r="AN302" s="536" t="n">
        <f aca="false">AN301+AN257</f>
        <v>11268.921118985</v>
      </c>
      <c r="AO302" s="536" t="n">
        <f aca="false">AO301+AO257</f>
        <v>4343.7957061825</v>
      </c>
      <c r="AP302" s="536" t="n">
        <f aca="false">AP301+AP257</f>
        <v>14745.76607699</v>
      </c>
      <c r="AQ302" s="536" t="n">
        <f aca="false">AQ301+AQ257</f>
        <v>6199.613172645</v>
      </c>
      <c r="AR302" s="536" t="n">
        <f aca="false">AR301+AR257</f>
        <v>25611.74975678</v>
      </c>
      <c r="AS302" s="536" t="n">
        <f aca="false">AS301+AS257</f>
        <v>19391.80415748</v>
      </c>
      <c r="AT302" s="536" t="n">
        <f aca="false">AT301+AT257</f>
        <v>29965.71167629</v>
      </c>
      <c r="AU302" s="536" t="n">
        <f aca="false">AU301+AU257</f>
        <v>7292.964639545</v>
      </c>
      <c r="AV302" s="536" t="n">
        <f aca="false">AV301+AV257</f>
        <v>15423.26986585</v>
      </c>
      <c r="AW302" s="536" t="n">
        <f aca="false">AW301+AW257</f>
        <v>20931.580532225</v>
      </c>
      <c r="AX302" s="536" t="n">
        <f aca="false">AX301+AX257</f>
        <v>26439.8911986</v>
      </c>
      <c r="AY302" s="536" t="n">
        <f aca="false">AY301+AY257</f>
        <v>31948.201864975</v>
      </c>
      <c r="AZ302" s="536" t="n">
        <f aca="false">AZ301+AZ257</f>
        <v>4774.4877598425</v>
      </c>
      <c r="BA302" s="536" t="n">
        <f aca="false">BA301+BA257</f>
        <v>34879.7823972</v>
      </c>
      <c r="BB302" s="536" t="e">
        <f aca="false">BB301+BB257</f>
        <v>#DIV/0!</v>
      </c>
      <c r="BC302" s="536" t="e">
        <f aca="false">BC301+BC257</f>
        <v>#DIV/0!</v>
      </c>
    </row>
    <row r="303" customFormat="false" ht="15" hidden="false" customHeight="false" outlineLevel="0" collapsed="false">
      <c r="A303" s="24"/>
      <c r="B303" s="2"/>
      <c r="C303" s="531" t="n">
        <v>5</v>
      </c>
      <c r="D303" s="437"/>
      <c r="E303" s="419"/>
      <c r="F303" s="532" t="n">
        <f aca="false">F302+F258</f>
        <v>0</v>
      </c>
      <c r="G303" s="533" t="n">
        <f aca="false">G302+G258</f>
        <v>0</v>
      </c>
      <c r="H303" s="533" t="n">
        <f aca="false">H302+H258</f>
        <v>0</v>
      </c>
      <c r="I303" s="533" t="n">
        <f aca="false">I302+I258</f>
        <v>0</v>
      </c>
      <c r="J303" s="439"/>
      <c r="K303" s="533" t="n">
        <f aca="false">SUM(F303:I303)</f>
        <v>0</v>
      </c>
      <c r="L303" s="439"/>
      <c r="M303" s="439"/>
      <c r="N303" s="533" t="n">
        <f aca="false">N302+N258</f>
        <v>0</v>
      </c>
      <c r="O303" s="533" t="n">
        <f aca="false">O302+O258</f>
        <v>0</v>
      </c>
      <c r="P303" s="533" t="n">
        <f aca="false">P302+P258</f>
        <v>0</v>
      </c>
      <c r="Q303" s="533" t="n">
        <f aca="false">Q302+Q258</f>
        <v>0</v>
      </c>
      <c r="R303" s="439"/>
      <c r="S303" s="534" t="n">
        <f aca="false">SUM(N303:Q303)</f>
        <v>0</v>
      </c>
      <c r="T303" s="442"/>
      <c r="U303" s="437"/>
      <c r="V303" s="419"/>
      <c r="W303" s="532" t="n">
        <f aca="false">W302+W258</f>
        <v>0</v>
      </c>
      <c r="X303" s="533" t="n">
        <f aca="false">X302+X258</f>
        <v>0</v>
      </c>
      <c r="Y303" s="533" t="n">
        <f aca="false">Y302+Y258</f>
        <v>0</v>
      </c>
      <c r="Z303" s="533" t="n">
        <f aca="false">Z302+Z258</f>
        <v>0</v>
      </c>
      <c r="AA303" s="439"/>
      <c r="AB303" s="533" t="n">
        <f aca="false">SUM(W303:Z303)</f>
        <v>0</v>
      </c>
      <c r="AC303" s="439"/>
      <c r="AD303" s="439"/>
      <c r="AE303" s="533" t="n">
        <f aca="false">AE302+AE258</f>
        <v>0</v>
      </c>
      <c r="AF303" s="533" t="n">
        <f aca="false">AF302+AF258</f>
        <v>0</v>
      </c>
      <c r="AG303" s="533" t="n">
        <f aca="false">AG302+AG258</f>
        <v>0</v>
      </c>
      <c r="AH303" s="533" t="n">
        <f aca="false">AH302+AH258</f>
        <v>0</v>
      </c>
      <c r="AI303" s="439"/>
      <c r="AJ303" s="534" t="n">
        <f aca="false">SUM(AE303:AH303)</f>
        <v>0</v>
      </c>
      <c r="AK303" s="439"/>
      <c r="AL303" s="535" t="n">
        <f aca="false">AL302+AL258</f>
        <v>6044.4866678564</v>
      </c>
      <c r="AM303" s="536" t="n">
        <f aca="false">AM302+AM258</f>
        <v>4131.02232562907</v>
      </c>
      <c r="AN303" s="536" t="n">
        <f aca="false">AN302+AN258</f>
        <v>11723.3792512938</v>
      </c>
      <c r="AO303" s="536" t="n">
        <f aca="false">AO302+AO258</f>
        <v>4560.57745895051</v>
      </c>
      <c r="AP303" s="536" t="n">
        <f aca="false">AP302+AP258</f>
        <v>16093.4695038369</v>
      </c>
      <c r="AQ303" s="536" t="n">
        <f aca="false">AQ302+AQ258</f>
        <v>6507.8089175441</v>
      </c>
      <c r="AR303" s="536" t="n">
        <f aca="false">AR302+AR258</f>
        <v>27053.4790041046</v>
      </c>
      <c r="AS303" s="536" t="n">
        <f aca="false">AS302+AS258</f>
        <v>20520.1140032123</v>
      </c>
      <c r="AT303" s="536" t="n">
        <f aca="false">AT302+AT258</f>
        <v>31626.8345047292</v>
      </c>
      <c r="AU303" s="536" t="n">
        <f aca="false">AU302+AU258</f>
        <v>7496.68725057999</v>
      </c>
      <c r="AV303" s="536" t="n">
        <f aca="false">AV302+AV258</f>
        <v>15788.9258343744</v>
      </c>
      <c r="AW303" s="536" t="n">
        <f aca="false">AW302+AW258</f>
        <v>21427.8279180795</v>
      </c>
      <c r="AX303" s="536" t="n">
        <f aca="false">AX302+AX258</f>
        <v>27066.7300017846</v>
      </c>
      <c r="AY303" s="536" t="n">
        <f aca="false">AY302+AY258</f>
        <v>32705.6320854897</v>
      </c>
      <c r="AZ303" s="536" t="n">
        <f aca="false">AZ302+AZ258</f>
        <v>4845.00712520077</v>
      </c>
      <c r="BA303" s="536" t="n">
        <f aca="false">BA302+BA258</f>
        <v>36133.4600035692</v>
      </c>
      <c r="BB303" s="536" t="e">
        <f aca="false">BB302+BB258</f>
        <v>#DIV/0!</v>
      </c>
      <c r="BC303" s="536" t="e">
        <f aca="false">BC302+BC258</f>
        <v>#DIV/0!</v>
      </c>
    </row>
    <row r="304" customFormat="false" ht="15" hidden="false" customHeight="false" outlineLevel="0" collapsed="false">
      <c r="A304" s="24"/>
      <c r="B304" s="2"/>
      <c r="C304" s="531" t="n">
        <v>6</v>
      </c>
      <c r="D304" s="437"/>
      <c r="E304" s="419"/>
      <c r="F304" s="532" t="n">
        <f aca="false">F303+F259</f>
        <v>0</v>
      </c>
      <c r="G304" s="533" t="n">
        <f aca="false">G303+G259</f>
        <v>0</v>
      </c>
      <c r="H304" s="533" t="n">
        <f aca="false">H303+H259</f>
        <v>0</v>
      </c>
      <c r="I304" s="533" t="n">
        <f aca="false">I303+I259</f>
        <v>0</v>
      </c>
      <c r="J304" s="439"/>
      <c r="K304" s="533" t="n">
        <f aca="false">SUM(F304:I304)</f>
        <v>0</v>
      </c>
      <c r="L304" s="439"/>
      <c r="M304" s="439"/>
      <c r="N304" s="533" t="n">
        <f aca="false">N303+N259</f>
        <v>0</v>
      </c>
      <c r="O304" s="533" t="n">
        <f aca="false">O303+O259</f>
        <v>0</v>
      </c>
      <c r="P304" s="533" t="n">
        <f aca="false">P303+P259</f>
        <v>0</v>
      </c>
      <c r="Q304" s="533" t="n">
        <f aca="false">Q303+Q259</f>
        <v>0</v>
      </c>
      <c r="R304" s="439"/>
      <c r="S304" s="534" t="n">
        <f aca="false">SUM(N304:Q304)</f>
        <v>0</v>
      </c>
      <c r="T304" s="442"/>
      <c r="U304" s="437"/>
      <c r="V304" s="419"/>
      <c r="W304" s="532" t="n">
        <f aca="false">W303+W259</f>
        <v>0</v>
      </c>
      <c r="X304" s="533" t="n">
        <f aca="false">X303+X259</f>
        <v>0</v>
      </c>
      <c r="Y304" s="533" t="n">
        <f aca="false">Y303+Y259</f>
        <v>0</v>
      </c>
      <c r="Z304" s="533" t="n">
        <f aca="false">Z303+Z259</f>
        <v>0</v>
      </c>
      <c r="AA304" s="439"/>
      <c r="AB304" s="533" t="n">
        <f aca="false">SUM(W304:Z304)</f>
        <v>0</v>
      </c>
      <c r="AC304" s="439"/>
      <c r="AD304" s="439"/>
      <c r="AE304" s="533" t="n">
        <f aca="false">AE303+AE259</f>
        <v>0</v>
      </c>
      <c r="AF304" s="533" t="n">
        <f aca="false">AF303+AF259</f>
        <v>0</v>
      </c>
      <c r="AG304" s="533" t="n">
        <f aca="false">AG303+AG259</f>
        <v>0</v>
      </c>
      <c r="AH304" s="533" t="n">
        <f aca="false">AH303+AH259</f>
        <v>0</v>
      </c>
      <c r="AI304" s="439"/>
      <c r="AJ304" s="534" t="n">
        <f aca="false">SUM(AE304:AH304)</f>
        <v>0</v>
      </c>
      <c r="AK304" s="439"/>
      <c r="AL304" s="535" t="n">
        <f aca="false">AL303+AL259</f>
        <v>6466.97602120282</v>
      </c>
      <c r="AM304" s="536" t="n">
        <f aca="false">AM303+AM259</f>
        <v>4354.41357121099</v>
      </c>
      <c r="AN304" s="536" t="n">
        <f aca="false">AN303+AN259</f>
        <v>12182.8364230581</v>
      </c>
      <c r="AO304" s="536" t="n">
        <f aca="false">AO303+AO259</f>
        <v>4779.74381099896</v>
      </c>
      <c r="AP304" s="536" t="n">
        <f aca="false">AP303+AP259</f>
        <v>17455.9976683791</v>
      </c>
      <c r="AQ304" s="536" t="n">
        <f aca="false">AQ303+AQ259</f>
        <v>6819.39481563708</v>
      </c>
      <c r="AR304" s="536" t="n">
        <f aca="false">AR303+AR259</f>
        <v>28511.0672731497</v>
      </c>
      <c r="AS304" s="536" t="n">
        <f aca="false">AS303+AS259</f>
        <v>21660.8352572476</v>
      </c>
      <c r="AT304" s="536" t="n">
        <f aca="false">AT303+AT259</f>
        <v>33306.2296842812</v>
      </c>
      <c r="AU304" s="536" t="n">
        <f aca="false">AU303+AU259</f>
        <v>7702.65081033638</v>
      </c>
      <c r="AV304" s="536" t="n">
        <f aca="false">AV303+AV259</f>
        <v>16158.6040185525</v>
      </c>
      <c r="AW304" s="536" t="n">
        <f aca="false">AW303+AW259</f>
        <v>21929.5340251783</v>
      </c>
      <c r="AX304" s="536" t="n">
        <f aca="false">AX303+AX259</f>
        <v>27700.4640318042</v>
      </c>
      <c r="AY304" s="536" t="n">
        <f aca="false">AY303+AY259</f>
        <v>33471.3940384301</v>
      </c>
      <c r="AZ304" s="536" t="n">
        <f aca="false">AZ303+AZ259</f>
        <v>4916.30220357798</v>
      </c>
      <c r="BA304" s="536" t="n">
        <f aca="false">BA303+BA259</f>
        <v>37400.9280636085</v>
      </c>
      <c r="BB304" s="536" t="e">
        <f aca="false">BB303+BB259</f>
        <v>#DIV/0!</v>
      </c>
      <c r="BC304" s="536" t="e">
        <f aca="false">BC303+BC259</f>
        <v>#DIV/0!</v>
      </c>
    </row>
    <row r="305" customFormat="false" ht="15" hidden="false" customHeight="false" outlineLevel="0" collapsed="false">
      <c r="A305" s="24"/>
      <c r="B305" s="2"/>
      <c r="C305" s="531" t="n">
        <v>7</v>
      </c>
      <c r="D305" s="437"/>
      <c r="E305" s="419"/>
      <c r="F305" s="532" t="n">
        <f aca="false">F304+F260</f>
        <v>0</v>
      </c>
      <c r="G305" s="533" t="n">
        <f aca="false">G304+G260</f>
        <v>0</v>
      </c>
      <c r="H305" s="533" t="n">
        <f aca="false">H304+H260</f>
        <v>0</v>
      </c>
      <c r="I305" s="533" t="n">
        <f aca="false">I304+I260</f>
        <v>0</v>
      </c>
      <c r="J305" s="439"/>
      <c r="K305" s="533" t="n">
        <f aca="false">SUM(F305:I305)</f>
        <v>0</v>
      </c>
      <c r="L305" s="439"/>
      <c r="M305" s="439"/>
      <c r="N305" s="533" t="n">
        <f aca="false">N304+N260</f>
        <v>0</v>
      </c>
      <c r="O305" s="533" t="n">
        <f aca="false">O304+O260</f>
        <v>0</v>
      </c>
      <c r="P305" s="533" t="n">
        <f aca="false">P304+P260</f>
        <v>0</v>
      </c>
      <c r="Q305" s="533" t="n">
        <f aca="false">Q304+Q260</f>
        <v>0</v>
      </c>
      <c r="R305" s="439"/>
      <c r="S305" s="534" t="n">
        <f aca="false">SUM(N305:Q305)</f>
        <v>0</v>
      </c>
      <c r="T305" s="442"/>
      <c r="U305" s="437"/>
      <c r="V305" s="419"/>
      <c r="W305" s="532" t="n">
        <f aca="false">W304+W260</f>
        <v>0</v>
      </c>
      <c r="X305" s="533" t="n">
        <f aca="false">X304+X260</f>
        <v>0</v>
      </c>
      <c r="Y305" s="533" t="n">
        <f aca="false">Y304+Y260</f>
        <v>0</v>
      </c>
      <c r="Z305" s="533" t="n">
        <f aca="false">Z304+Z260</f>
        <v>0</v>
      </c>
      <c r="AA305" s="439"/>
      <c r="AB305" s="533" t="n">
        <f aca="false">SUM(W305:Z305)</f>
        <v>0</v>
      </c>
      <c r="AC305" s="439"/>
      <c r="AD305" s="439"/>
      <c r="AE305" s="533" t="n">
        <f aca="false">AE304+AE260</f>
        <v>0</v>
      </c>
      <c r="AF305" s="533" t="n">
        <f aca="false">AF304+AF260</f>
        <v>0</v>
      </c>
      <c r="AG305" s="533" t="n">
        <f aca="false">AG304+AG260</f>
        <v>0</v>
      </c>
      <c r="AH305" s="533" t="n">
        <f aca="false">AH304+AH260</f>
        <v>0</v>
      </c>
      <c r="AI305" s="439"/>
      <c r="AJ305" s="534" t="n">
        <f aca="false">SUM(AE305:AH305)</f>
        <v>0</v>
      </c>
      <c r="AK305" s="439"/>
      <c r="AL305" s="535" t="n">
        <f aca="false">AL304+AL260</f>
        <v>6894.11275743605</v>
      </c>
      <c r="AM305" s="536" t="n">
        <f aca="false">AM304+AM260</f>
        <v>4580.26212049431</v>
      </c>
      <c r="AN305" s="536" t="n">
        <f aca="false">AN304+AN260</f>
        <v>12647.3476237117</v>
      </c>
      <c r="AO305" s="536" t="n">
        <f aca="false">AO304+AO260</f>
        <v>5001.32099291995</v>
      </c>
      <c r="AP305" s="536" t="n">
        <f aca="false">AP304+AP260</f>
        <v>18833.5136427313</v>
      </c>
      <c r="AQ305" s="536" t="n">
        <f aca="false">AQ304+AQ260</f>
        <v>7134.40815860909</v>
      </c>
      <c r="AR305" s="536" t="n">
        <f aca="false">AR304+AR260</f>
        <v>29984.6890131544</v>
      </c>
      <c r="AS305" s="536" t="n">
        <f aca="false">AS304+AS260</f>
        <v>22814.1044450773</v>
      </c>
      <c r="AT305" s="536" t="n">
        <f aca="false">AT304+AT260</f>
        <v>35004.0982108083</v>
      </c>
      <c r="AU305" s="536" t="n">
        <f aca="false">AU304+AU260</f>
        <v>7910.87996925008</v>
      </c>
      <c r="AV305" s="536" t="n">
        <f aca="false">AV304+AV260</f>
        <v>16532.3486627565</v>
      </c>
      <c r="AW305" s="536" t="n">
        <f aca="false">AW304+AW260</f>
        <v>22436.7588994553</v>
      </c>
      <c r="AX305" s="536" t="n">
        <f aca="false">AX304+AX260</f>
        <v>28341.1691361541</v>
      </c>
      <c r="AY305" s="536" t="n">
        <f aca="false">AY304+AY260</f>
        <v>34245.5793728528</v>
      </c>
      <c r="AZ305" s="536" t="n">
        <f aca="false">AZ304+AZ260</f>
        <v>4988.38152781733</v>
      </c>
      <c r="BA305" s="536" t="n">
        <f aca="false">BA304+BA260</f>
        <v>38682.3382723082</v>
      </c>
      <c r="BB305" s="536" t="e">
        <f aca="false">BB304+BB260</f>
        <v>#DIV/0!</v>
      </c>
      <c r="BC305" s="536" t="e">
        <f aca="false">BC304+BC260</f>
        <v>#DIV/0!</v>
      </c>
    </row>
    <row r="306" customFormat="false" ht="15" hidden="false" customHeight="false" outlineLevel="0" collapsed="false">
      <c r="A306" s="24"/>
      <c r="B306" s="2"/>
      <c r="C306" s="531" t="n">
        <v>8</v>
      </c>
      <c r="D306" s="437"/>
      <c r="E306" s="419"/>
      <c r="F306" s="532" t="n">
        <f aca="false">F305+F261</f>
        <v>0</v>
      </c>
      <c r="G306" s="533" t="n">
        <f aca="false">G305+G261</f>
        <v>0</v>
      </c>
      <c r="H306" s="533" t="n">
        <f aca="false">H305+H261</f>
        <v>0</v>
      </c>
      <c r="I306" s="533" t="n">
        <f aca="false">I305+I261</f>
        <v>0</v>
      </c>
      <c r="J306" s="439"/>
      <c r="K306" s="533" t="n">
        <f aca="false">SUM(F306:I306)</f>
        <v>0</v>
      </c>
      <c r="L306" s="439"/>
      <c r="M306" s="439"/>
      <c r="N306" s="533" t="n">
        <f aca="false">N305+N261</f>
        <v>0</v>
      </c>
      <c r="O306" s="533" t="n">
        <f aca="false">O305+O261</f>
        <v>0</v>
      </c>
      <c r="P306" s="533" t="n">
        <f aca="false">P305+P261</f>
        <v>0</v>
      </c>
      <c r="Q306" s="533" t="n">
        <f aca="false">Q305+Q261</f>
        <v>0</v>
      </c>
      <c r="R306" s="439"/>
      <c r="S306" s="534" t="n">
        <f aca="false">SUM(N306:Q306)</f>
        <v>0</v>
      </c>
      <c r="T306" s="442"/>
      <c r="U306" s="437"/>
      <c r="V306" s="419"/>
      <c r="W306" s="532" t="n">
        <f aca="false">W305+W261</f>
        <v>0</v>
      </c>
      <c r="X306" s="533" t="n">
        <f aca="false">X305+X261</f>
        <v>0</v>
      </c>
      <c r="Y306" s="533" t="n">
        <f aca="false">Y305+Y261</f>
        <v>0</v>
      </c>
      <c r="Z306" s="533" t="n">
        <f aca="false">Z305+Z261</f>
        <v>0</v>
      </c>
      <c r="AA306" s="439"/>
      <c r="AB306" s="533" t="n">
        <f aca="false">SUM(W306:Z306)</f>
        <v>0</v>
      </c>
      <c r="AC306" s="439"/>
      <c r="AD306" s="439"/>
      <c r="AE306" s="533" t="n">
        <f aca="false">AE305+AE261</f>
        <v>0</v>
      </c>
      <c r="AF306" s="533" t="n">
        <f aca="false">AF305+AF261</f>
        <v>0</v>
      </c>
      <c r="AG306" s="533" t="n">
        <f aca="false">AG305+AG261</f>
        <v>0</v>
      </c>
      <c r="AH306" s="533" t="n">
        <f aca="false">AH305+AH261</f>
        <v>0</v>
      </c>
      <c r="AI306" s="439"/>
      <c r="AJ306" s="534" t="n">
        <f aca="false">SUM(AE306:AH306)</f>
        <v>0</v>
      </c>
      <c r="AK306" s="439"/>
      <c r="AL306" s="535" t="n">
        <f aca="false">AL305+AL261</f>
        <v>7325.94799776785</v>
      </c>
      <c r="AM306" s="536" t="n">
        <f aca="false">AM305+AM261</f>
        <v>4808.59500381975</v>
      </c>
      <c r="AN306" s="536" t="n">
        <f aca="false">AN305+AN261</f>
        <v>13116.9684475725</v>
      </c>
      <c r="AO306" s="536" t="n">
        <f aca="false">AO305+AO261</f>
        <v>5225.33552384207</v>
      </c>
      <c r="AP306" s="536" t="n">
        <f aca="false">AP305+AP261</f>
        <v>20226.1822928013</v>
      </c>
      <c r="AQ306" s="536" t="n">
        <f aca="false">AQ305+AQ261</f>
        <v>7452.88664835379</v>
      </c>
      <c r="AR306" s="536" t="n">
        <f aca="false">AR305+AR261</f>
        <v>31474.5205922991</v>
      </c>
      <c r="AS306" s="536" t="n">
        <f aca="false">AS305+AS261</f>
        <v>23980.0595939732</v>
      </c>
      <c r="AT306" s="536" t="n">
        <f aca="false">AT305+AT261</f>
        <v>36720.6432911272</v>
      </c>
      <c r="AU306" s="536" t="n">
        <f aca="false">AU305+AU261</f>
        <v>8121.39964891183</v>
      </c>
      <c r="AV306" s="536" t="n">
        <f aca="false">AV305+AV261</f>
        <v>16910.2044980469</v>
      </c>
      <c r="AW306" s="536" t="n">
        <f aca="false">AW305+AW261</f>
        <v>22949.5632473493</v>
      </c>
      <c r="AX306" s="536" t="n">
        <f aca="false">AX305+AX261</f>
        <v>28988.9219966518</v>
      </c>
      <c r="AY306" s="536" t="n">
        <f aca="false">AY305+AY261</f>
        <v>35028.2807459542</v>
      </c>
      <c r="AZ306" s="536" t="n">
        <f aca="false">AZ305+AZ261</f>
        <v>5061.25372462332</v>
      </c>
      <c r="BA306" s="536" t="n">
        <f aca="false">BA305+BA261</f>
        <v>39977.8439933035</v>
      </c>
      <c r="BB306" s="536" t="e">
        <f aca="false">BB305+BB261</f>
        <v>#DIV/0!</v>
      </c>
      <c r="BC306" s="536" t="e">
        <f aca="false">BC305+BC261</f>
        <v>#DIV/0!</v>
      </c>
    </row>
    <row r="307" customFormat="false" ht="15" hidden="false" customHeight="false" outlineLevel="0" collapsed="false">
      <c r="A307" s="24"/>
      <c r="B307" s="2"/>
      <c r="C307" s="531" t="n">
        <v>9</v>
      </c>
      <c r="D307" s="437"/>
      <c r="E307" s="419"/>
      <c r="F307" s="532" t="n">
        <f aca="false">F306+F262</f>
        <v>0</v>
      </c>
      <c r="G307" s="533" t="n">
        <f aca="false">G306+G262</f>
        <v>0</v>
      </c>
      <c r="H307" s="533" t="n">
        <f aca="false">H306+H262</f>
        <v>0</v>
      </c>
      <c r="I307" s="533" t="n">
        <f aca="false">I306+I262</f>
        <v>0</v>
      </c>
      <c r="J307" s="439"/>
      <c r="K307" s="533" t="n">
        <f aca="false">SUM(F307:I307)</f>
        <v>0</v>
      </c>
      <c r="L307" s="439"/>
      <c r="M307" s="439"/>
      <c r="N307" s="533" t="n">
        <f aca="false">N306+N262</f>
        <v>0</v>
      </c>
      <c r="O307" s="533" t="n">
        <f aca="false">O306+O262</f>
        <v>0</v>
      </c>
      <c r="P307" s="533" t="n">
        <f aca="false">P306+P262</f>
        <v>0</v>
      </c>
      <c r="Q307" s="533" t="n">
        <f aca="false">Q306+Q262</f>
        <v>0</v>
      </c>
      <c r="R307" s="439"/>
      <c r="S307" s="534" t="n">
        <f aca="false">SUM(N307:Q307)</f>
        <v>0</v>
      </c>
      <c r="T307" s="442"/>
      <c r="U307" s="437"/>
      <c r="V307" s="419"/>
      <c r="W307" s="532" t="n">
        <f aca="false">W306+W262</f>
        <v>0</v>
      </c>
      <c r="X307" s="533" t="n">
        <f aca="false">X306+X262</f>
        <v>0</v>
      </c>
      <c r="Y307" s="533" t="n">
        <f aca="false">Y306+Y262</f>
        <v>0</v>
      </c>
      <c r="Z307" s="533" t="n">
        <f aca="false">Z306+Z262</f>
        <v>0</v>
      </c>
      <c r="AA307" s="439"/>
      <c r="AB307" s="533" t="n">
        <f aca="false">SUM(W307:Z307)</f>
        <v>0</v>
      </c>
      <c r="AC307" s="439"/>
      <c r="AD307" s="439"/>
      <c r="AE307" s="533" t="n">
        <f aca="false">AE306+AE262</f>
        <v>0</v>
      </c>
      <c r="AF307" s="533" t="n">
        <f aca="false">AF306+AF262</f>
        <v>0</v>
      </c>
      <c r="AG307" s="533" t="n">
        <f aca="false">AG306+AG262</f>
        <v>0</v>
      </c>
      <c r="AH307" s="533" t="n">
        <f aca="false">AH306+AH262</f>
        <v>0</v>
      </c>
      <c r="AI307" s="439"/>
      <c r="AJ307" s="534" t="n">
        <f aca="false">SUM(AE307:AH307)</f>
        <v>0</v>
      </c>
      <c r="AK307" s="439"/>
      <c r="AL307" s="535" t="n">
        <f aca="false">AL306+AL262</f>
        <v>7762.53342574329</v>
      </c>
      <c r="AM307" s="536" t="n">
        <f aca="false">AM306+AM262</f>
        <v>5039.43954886177</v>
      </c>
      <c r="AN307" s="536" t="n">
        <f aca="false">AN306+AN262</f>
        <v>13591.7551004958</v>
      </c>
      <c r="AO307" s="536" t="n">
        <f aca="false">AO306+AO262</f>
        <v>5451.81421460433</v>
      </c>
      <c r="AP307" s="536" t="n">
        <f aca="false">AP306+AP262</f>
        <v>21634.1702980221</v>
      </c>
      <c r="AQ307" s="536" t="n">
        <f aca="false">AQ306+AQ262</f>
        <v>7774.86840148568</v>
      </c>
      <c r="AR307" s="536" t="n">
        <f aca="false">AR306+AR262</f>
        <v>32980.7403188144</v>
      </c>
      <c r="AS307" s="536" t="n">
        <f aca="false">AS306+AS262</f>
        <v>25158.8402495069</v>
      </c>
      <c r="AT307" s="536" t="n">
        <f aca="false">AT306+AT262</f>
        <v>38456.0703673296</v>
      </c>
      <c r="AU307" s="536" t="n">
        <f aca="false">AU306+AU262</f>
        <v>8334.23504504986</v>
      </c>
      <c r="AV307" s="536" t="n">
        <f aca="false">AV306+AV262</f>
        <v>17292.2167475254</v>
      </c>
      <c r="AW307" s="536" t="n">
        <f aca="false">AW306+AW262</f>
        <v>23468.0084430702</v>
      </c>
      <c r="AX307" s="536" t="n">
        <f aca="false">AX306+AX262</f>
        <v>29643.8001386149</v>
      </c>
      <c r="AY307" s="536" t="n">
        <f aca="false">AY306+AY262</f>
        <v>35819.5918341597</v>
      </c>
      <c r="AZ307" s="536" t="n">
        <f aca="false">AZ306+AZ262</f>
        <v>5134.92751559418</v>
      </c>
      <c r="BA307" s="536" t="n">
        <f aca="false">BA306+BA262</f>
        <v>41287.6002772299</v>
      </c>
      <c r="BB307" s="536" t="e">
        <f aca="false">BB306+BB262</f>
        <v>#DIV/0!</v>
      </c>
      <c r="BC307" s="536" t="e">
        <f aca="false">BC306+BC262</f>
        <v>#DIV/0!</v>
      </c>
    </row>
    <row r="308" customFormat="false" ht="15" hidden="false" customHeight="false" outlineLevel="0" collapsed="false">
      <c r="A308" s="24"/>
      <c r="B308" s="2"/>
      <c r="C308" s="531" t="n">
        <v>10</v>
      </c>
      <c r="D308" s="437"/>
      <c r="E308" s="419"/>
      <c r="F308" s="532" t="n">
        <f aca="false">F307+F263</f>
        <v>0</v>
      </c>
      <c r="G308" s="533" t="n">
        <f aca="false">G307+G263</f>
        <v>0</v>
      </c>
      <c r="H308" s="533" t="n">
        <f aca="false">H307+H263</f>
        <v>0</v>
      </c>
      <c r="I308" s="533" t="n">
        <f aca="false">I307+I263</f>
        <v>0</v>
      </c>
      <c r="J308" s="439"/>
      <c r="K308" s="533" t="n">
        <f aca="false">SUM(F308:I308)</f>
        <v>0</v>
      </c>
      <c r="L308" s="439"/>
      <c r="M308" s="439"/>
      <c r="N308" s="533" t="n">
        <f aca="false">N307+N263</f>
        <v>0</v>
      </c>
      <c r="O308" s="533" t="n">
        <f aca="false">O307+O263</f>
        <v>0</v>
      </c>
      <c r="P308" s="533" t="n">
        <f aca="false">P307+P263</f>
        <v>0</v>
      </c>
      <c r="Q308" s="533" t="n">
        <f aca="false">Q307+Q263</f>
        <v>0</v>
      </c>
      <c r="R308" s="439"/>
      <c r="S308" s="534" t="n">
        <f aca="false">SUM(N308:Q308)</f>
        <v>0</v>
      </c>
      <c r="T308" s="442"/>
      <c r="U308" s="437"/>
      <c r="V308" s="419"/>
      <c r="W308" s="532" t="n">
        <f aca="false">W307+W263</f>
        <v>0</v>
      </c>
      <c r="X308" s="533" t="n">
        <f aca="false">X307+X263</f>
        <v>0</v>
      </c>
      <c r="Y308" s="533" t="n">
        <f aca="false">Y307+Y263</f>
        <v>0</v>
      </c>
      <c r="Z308" s="533" t="n">
        <f aca="false">Z307+Z263</f>
        <v>0</v>
      </c>
      <c r="AA308" s="439"/>
      <c r="AB308" s="533" t="n">
        <f aca="false">SUM(W308:Z308)</f>
        <v>0</v>
      </c>
      <c r="AC308" s="439"/>
      <c r="AD308" s="439"/>
      <c r="AE308" s="533" t="n">
        <f aca="false">AE307+AE263</f>
        <v>0</v>
      </c>
      <c r="AF308" s="533" t="n">
        <f aca="false">AF307+AF263</f>
        <v>0</v>
      </c>
      <c r="AG308" s="533" t="n">
        <f aca="false">AG307+AG263</f>
        <v>0</v>
      </c>
      <c r="AH308" s="533" t="n">
        <f aca="false">AH307+AH263</f>
        <v>0</v>
      </c>
      <c r="AI308" s="439"/>
      <c r="AJ308" s="534" t="n">
        <f aca="false">SUM(AE308:AH308)</f>
        <v>0</v>
      </c>
      <c r="AK308" s="439"/>
      <c r="AL308" s="535" t="n">
        <f aca="false">AL307+AL263</f>
        <v>8203.92129342647</v>
      </c>
      <c r="AM308" s="536" t="n">
        <f aca="false">AM307+AM263</f>
        <v>5272.82338389924</v>
      </c>
      <c r="AN308" s="536" t="n">
        <f aca="false">AN307+AN263</f>
        <v>14071.7644066013</v>
      </c>
      <c r="AO308" s="536" t="n">
        <f aca="false">AO307+AO263</f>
        <v>5680.78417096498</v>
      </c>
      <c r="AP308" s="536" t="n">
        <f aca="false">AP307+AP263</f>
        <v>23057.6461713004</v>
      </c>
      <c r="AQ308" s="536" t="n">
        <f aca="false">AQ307+AQ263</f>
        <v>8100.39195390202</v>
      </c>
      <c r="AR308" s="536" t="n">
        <f aca="false">AR307+AR263</f>
        <v>34503.5284623213</v>
      </c>
      <c r="AS308" s="536" t="n">
        <f aca="false">AS307+AS263</f>
        <v>26350.5874922515</v>
      </c>
      <c r="AT308" s="536" t="n">
        <f aca="false">AT307+AT263</f>
        <v>40210.5871413702</v>
      </c>
      <c r="AU308" s="536" t="n">
        <f aca="false">AU307+AU263</f>
        <v>8549.41163054541</v>
      </c>
      <c r="AV308" s="536" t="n">
        <f aca="false">AV307+AV263</f>
        <v>17678.4311317482</v>
      </c>
      <c r="AW308" s="536" t="n">
        <f aca="false">AW307+AW263</f>
        <v>23992.1565359439</v>
      </c>
      <c r="AX308" s="536" t="n">
        <f aca="false">AX307+AX263</f>
        <v>30305.8819401397</v>
      </c>
      <c r="AY308" s="536" t="n">
        <f aca="false">AY307+AY263</f>
        <v>36619.6073443355</v>
      </c>
      <c r="AZ308" s="536" t="n">
        <f aca="false">AZ307+AZ263</f>
        <v>5209.41171826572</v>
      </c>
      <c r="BA308" s="536" t="n">
        <f aca="false">BA307+BA263</f>
        <v>42611.7638802794</v>
      </c>
      <c r="BB308" s="536" t="e">
        <f aca="false">BB307+BB263</f>
        <v>#DIV/0!</v>
      </c>
      <c r="BC308" s="536" t="e">
        <f aca="false">BC307+BC263</f>
        <v>#DIV/0!</v>
      </c>
    </row>
    <row r="309" customFormat="false" ht="15" hidden="false" customHeight="false" outlineLevel="0" collapsed="false">
      <c r="A309" s="24"/>
      <c r="B309" s="2"/>
      <c r="C309" s="531" t="n">
        <v>11</v>
      </c>
      <c r="D309" s="437"/>
      <c r="E309" s="419"/>
      <c r="F309" s="532" t="n">
        <f aca="false">F308+F264</f>
        <v>0</v>
      </c>
      <c r="G309" s="533" t="n">
        <f aca="false">G308+G264</f>
        <v>0</v>
      </c>
      <c r="H309" s="533" t="n">
        <f aca="false">H308+H264</f>
        <v>0</v>
      </c>
      <c r="I309" s="533" t="n">
        <f aca="false">I308+I264</f>
        <v>0</v>
      </c>
      <c r="J309" s="439"/>
      <c r="K309" s="533" t="n">
        <f aca="false">SUM(F309:I309)</f>
        <v>0</v>
      </c>
      <c r="L309" s="439"/>
      <c r="M309" s="439"/>
      <c r="N309" s="533" t="n">
        <f aca="false">N308+N264</f>
        <v>0</v>
      </c>
      <c r="O309" s="533" t="n">
        <f aca="false">O308+O264</f>
        <v>0</v>
      </c>
      <c r="P309" s="533" t="n">
        <f aca="false">P308+P264</f>
        <v>0</v>
      </c>
      <c r="Q309" s="533" t="n">
        <f aca="false">Q308+Q264</f>
        <v>0</v>
      </c>
      <c r="R309" s="439"/>
      <c r="S309" s="534" t="n">
        <f aca="false">SUM(N309:Q309)</f>
        <v>0</v>
      </c>
      <c r="T309" s="442"/>
      <c r="U309" s="437"/>
      <c r="V309" s="419"/>
      <c r="W309" s="532" t="n">
        <f aca="false">W308+W264</f>
        <v>0</v>
      </c>
      <c r="X309" s="533" t="n">
        <f aca="false">X308+X264</f>
        <v>0</v>
      </c>
      <c r="Y309" s="533" t="n">
        <f aca="false">Y308+Y264</f>
        <v>0</v>
      </c>
      <c r="Z309" s="533" t="n">
        <f aca="false">Z308+Z264</f>
        <v>0</v>
      </c>
      <c r="AA309" s="439"/>
      <c r="AB309" s="533" t="n">
        <f aca="false">SUM(W309:Z309)</f>
        <v>0</v>
      </c>
      <c r="AC309" s="439"/>
      <c r="AD309" s="439"/>
      <c r="AE309" s="533" t="n">
        <f aca="false">AE308+AE264</f>
        <v>0</v>
      </c>
      <c r="AF309" s="533" t="n">
        <f aca="false">AF308+AF264</f>
        <v>0</v>
      </c>
      <c r="AG309" s="533" t="n">
        <f aca="false">AG308+AG264</f>
        <v>0</v>
      </c>
      <c r="AH309" s="533" t="n">
        <f aca="false">AH308+AH264</f>
        <v>0</v>
      </c>
      <c r="AI309" s="439"/>
      <c r="AJ309" s="534" t="n">
        <f aca="false">SUM(AE309:AH309)</f>
        <v>0</v>
      </c>
      <c r="AK309" s="439"/>
      <c r="AL309" s="535" t="n">
        <f aca="false">AL308+AL264</f>
        <v>8650.16442765416</v>
      </c>
      <c r="AM309" s="536" t="n">
        <f aca="false">AM308+AM264</f>
        <v>5508.77444112214</v>
      </c>
      <c r="AN309" s="536" t="n">
        <f aca="false">AN308+AN264</f>
        <v>14557.0538150739</v>
      </c>
      <c r="AO309" s="536" t="n">
        <f aca="false">AO308+AO264</f>
        <v>5912.27279684559</v>
      </c>
      <c r="AP309" s="536" t="n">
        <f aca="false">AP308+AP264</f>
        <v>24496.7802791847</v>
      </c>
      <c r="AQ309" s="536" t="n">
        <f aca="false">AQ308+AQ264</f>
        <v>8429.49626539494</v>
      </c>
      <c r="AR309" s="536" t="n">
        <f aca="false">AR308+AR264</f>
        <v>36043.0672754069</v>
      </c>
      <c r="AS309" s="536" t="n">
        <f aca="false">AS308+AS264</f>
        <v>27555.4439546662</v>
      </c>
      <c r="AT309" s="536" t="n">
        <f aca="false">AT308+AT264</f>
        <v>41984.4035999253</v>
      </c>
      <c r="AU309" s="536" t="n">
        <f aca="false">AU308+AU264</f>
        <v>8766.9551584814</v>
      </c>
      <c r="AV309" s="536" t="n">
        <f aca="false">AV308+AV264</f>
        <v>18068.8938741974</v>
      </c>
      <c r="AW309" s="536" t="n">
        <f aca="false">AW308+AW264</f>
        <v>24522.0702578393</v>
      </c>
      <c r="AX309" s="536" t="n">
        <f aca="false">AX308+AX264</f>
        <v>30975.2466414812</v>
      </c>
      <c r="AY309" s="536" t="n">
        <f aca="false">AY308+AY264</f>
        <v>37428.4230251232</v>
      </c>
      <c r="AZ309" s="536" t="n">
        <f aca="false">AZ308+AZ264</f>
        <v>5284.71524716664</v>
      </c>
      <c r="BA309" s="536" t="n">
        <f aca="false">BA308+BA264</f>
        <v>43950.4932829625</v>
      </c>
      <c r="BB309" s="536" t="e">
        <f aca="false">BB308+BB264</f>
        <v>#DIV/0!</v>
      </c>
      <c r="BC309" s="536" t="e">
        <f aca="false">BC308+BC264</f>
        <v>#DIV/0!</v>
      </c>
    </row>
    <row r="310" customFormat="false" ht="15" hidden="false" customHeight="false" outlineLevel="0" collapsed="false">
      <c r="A310" s="24"/>
      <c r="B310" s="2"/>
      <c r="C310" s="531" t="n">
        <v>12</v>
      </c>
      <c r="D310" s="437"/>
      <c r="E310" s="419"/>
      <c r="F310" s="532" t="n">
        <f aca="false">F309+F265</f>
        <v>0</v>
      </c>
      <c r="G310" s="533" t="n">
        <f aca="false">G309+G265</f>
        <v>0</v>
      </c>
      <c r="H310" s="533" t="n">
        <f aca="false">H309+H265</f>
        <v>0</v>
      </c>
      <c r="I310" s="533" t="n">
        <f aca="false">I309+I265</f>
        <v>0</v>
      </c>
      <c r="J310" s="439"/>
      <c r="K310" s="533" t="n">
        <f aca="false">SUM(F310:I310)</f>
        <v>0</v>
      </c>
      <c r="L310" s="439"/>
      <c r="M310" s="439"/>
      <c r="N310" s="533" t="n">
        <f aca="false">N309+N265</f>
        <v>0</v>
      </c>
      <c r="O310" s="533" t="n">
        <f aca="false">O309+O265</f>
        <v>0</v>
      </c>
      <c r="P310" s="533" t="n">
        <f aca="false">P309+P265</f>
        <v>0</v>
      </c>
      <c r="Q310" s="533" t="n">
        <f aca="false">Q309+Q265</f>
        <v>0</v>
      </c>
      <c r="R310" s="439"/>
      <c r="S310" s="534" t="n">
        <f aca="false">SUM(N310:Q310)</f>
        <v>0</v>
      </c>
      <c r="T310" s="442"/>
      <c r="U310" s="437"/>
      <c r="V310" s="419"/>
      <c r="W310" s="532" t="n">
        <f aca="false">W309+W265</f>
        <v>0</v>
      </c>
      <c r="X310" s="533" t="n">
        <f aca="false">X309+X265</f>
        <v>0</v>
      </c>
      <c r="Y310" s="533" t="n">
        <f aca="false">Y309+Y265</f>
        <v>0</v>
      </c>
      <c r="Z310" s="533" t="n">
        <f aca="false">Z309+Z265</f>
        <v>0</v>
      </c>
      <c r="AA310" s="439"/>
      <c r="AB310" s="533" t="n">
        <f aca="false">SUM(W310:Z310)</f>
        <v>0</v>
      </c>
      <c r="AC310" s="439"/>
      <c r="AD310" s="439"/>
      <c r="AE310" s="533" t="n">
        <f aca="false">AE309+AE265</f>
        <v>0</v>
      </c>
      <c r="AF310" s="533" t="n">
        <f aca="false">AF309+AF265</f>
        <v>0</v>
      </c>
      <c r="AG310" s="533" t="n">
        <f aca="false">AG309+AG265</f>
        <v>0</v>
      </c>
      <c r="AH310" s="533" t="n">
        <f aca="false">AH309+AH265</f>
        <v>0</v>
      </c>
      <c r="AI310" s="439"/>
      <c r="AJ310" s="534" t="n">
        <f aca="false">SUM(AE310:AH310)</f>
        <v>0</v>
      </c>
      <c r="AK310" s="439"/>
      <c r="AL310" s="535" t="n">
        <f aca="false">AL309+AL265</f>
        <v>9101.31623635835</v>
      </c>
      <c r="AM310" s="536" t="n">
        <f aca="false">AM309+AM265</f>
        <v>5747.32095997448</v>
      </c>
      <c r="AN310" s="536" t="n">
        <f aca="false">AN309+AN265</f>
        <v>15047.6814070397</v>
      </c>
      <c r="AO310" s="536" t="n">
        <f aca="false">AO309+AO265</f>
        <v>6146.3077976109</v>
      </c>
      <c r="AP310" s="536" t="n">
        <f aca="false">AP309+AP265</f>
        <v>25951.7448622557</v>
      </c>
      <c r="AQ310" s="536" t="n">
        <f aca="false">AQ309+AQ265</f>
        <v>8762.22072431429</v>
      </c>
      <c r="AR310" s="536" t="n">
        <f aca="false">AR309+AR265</f>
        <v>37599.5410154363</v>
      </c>
      <c r="AS310" s="536" t="n">
        <f aca="false">AS309+AS265</f>
        <v>28773.5538381676</v>
      </c>
      <c r="AT310" s="536" t="n">
        <f aca="false">AT309+AT265</f>
        <v>43777.7320395245</v>
      </c>
      <c r="AU310" s="536" t="n">
        <f aca="false">AU309+AU265</f>
        <v>8986.8916652247</v>
      </c>
      <c r="AV310" s="536" t="n">
        <f aca="false">AV309+AV265</f>
        <v>18463.6517068136</v>
      </c>
      <c r="AW310" s="536" t="n">
        <f aca="false">AW309+AW265</f>
        <v>25057.8130306755</v>
      </c>
      <c r="AX310" s="536" t="n">
        <f aca="false">AX309+AX265</f>
        <v>31651.9743545375</v>
      </c>
      <c r="AY310" s="536" t="n">
        <f aca="false">AY309+AY265</f>
        <v>38246.1356783995</v>
      </c>
      <c r="AZ310" s="536" t="n">
        <f aca="false">AZ309+AZ265</f>
        <v>5360.84711488547</v>
      </c>
      <c r="BA310" s="536" t="n">
        <f aca="false">BA309+BA265</f>
        <v>45303.9487090751</v>
      </c>
      <c r="BB310" s="536" t="e">
        <f aca="false">BB309+BB265</f>
        <v>#DIV/0!</v>
      </c>
      <c r="BC310" s="536" t="e">
        <f aca="false">BC309+BC265</f>
        <v>#DIV/0!</v>
      </c>
    </row>
    <row r="311" customFormat="false" ht="15" hidden="false" customHeight="false" outlineLevel="0" collapsed="false">
      <c r="A311" s="24"/>
      <c r="B311" s="2"/>
      <c r="C311" s="531" t="n">
        <v>13</v>
      </c>
      <c r="D311" s="437"/>
      <c r="E311" s="419"/>
      <c r="F311" s="532" t="n">
        <f aca="false">F310+F266</f>
        <v>0</v>
      </c>
      <c r="G311" s="533" t="n">
        <f aca="false">G310+G266</f>
        <v>0</v>
      </c>
      <c r="H311" s="533" t="n">
        <f aca="false">H310+H266</f>
        <v>0</v>
      </c>
      <c r="I311" s="533" t="n">
        <f aca="false">I310+I266</f>
        <v>0</v>
      </c>
      <c r="J311" s="439"/>
      <c r="K311" s="533" t="n">
        <f aca="false">SUM(F311:I311)</f>
        <v>0</v>
      </c>
      <c r="L311" s="439"/>
      <c r="M311" s="439"/>
      <c r="N311" s="533" t="n">
        <f aca="false">N310+N266</f>
        <v>0</v>
      </c>
      <c r="O311" s="533" t="n">
        <f aca="false">O310+O266</f>
        <v>0</v>
      </c>
      <c r="P311" s="533" t="n">
        <f aca="false">P310+P266</f>
        <v>0</v>
      </c>
      <c r="Q311" s="533" t="n">
        <f aca="false">Q310+Q266</f>
        <v>0</v>
      </c>
      <c r="R311" s="439"/>
      <c r="S311" s="534" t="n">
        <f aca="false">SUM(N311:Q311)</f>
        <v>0</v>
      </c>
      <c r="T311" s="442"/>
      <c r="U311" s="437"/>
      <c r="V311" s="419"/>
      <c r="W311" s="532" t="n">
        <f aca="false">W310+W266</f>
        <v>0</v>
      </c>
      <c r="X311" s="533" t="n">
        <f aca="false">X310+X266</f>
        <v>0</v>
      </c>
      <c r="Y311" s="533" t="n">
        <f aca="false">Y310+Y266</f>
        <v>0</v>
      </c>
      <c r="Z311" s="533" t="n">
        <f aca="false">Z310+Z266</f>
        <v>0</v>
      </c>
      <c r="AA311" s="439"/>
      <c r="AB311" s="533" t="n">
        <f aca="false">SUM(W311:Z311)</f>
        <v>0</v>
      </c>
      <c r="AC311" s="439"/>
      <c r="AD311" s="439"/>
      <c r="AE311" s="533" t="n">
        <f aca="false">AE310+AE266</f>
        <v>0</v>
      </c>
      <c r="AF311" s="533" t="n">
        <f aca="false">AF310+AF266</f>
        <v>0</v>
      </c>
      <c r="AG311" s="533" t="n">
        <f aca="false">AG310+AG266</f>
        <v>0</v>
      </c>
      <c r="AH311" s="533" t="n">
        <f aca="false">AH310+AH266</f>
        <v>0</v>
      </c>
      <c r="AI311" s="439"/>
      <c r="AJ311" s="534" t="n">
        <f aca="false">SUM(AE311:AH311)</f>
        <v>0</v>
      </c>
      <c r="AK311" s="439"/>
      <c r="AL311" s="535" t="n">
        <f aca="false">AL310+AL266</f>
        <v>9557.4307149583</v>
      </c>
      <c r="AM311" s="536" t="n">
        <f aca="false">AM310+AM266</f>
        <v>5988.4914905342</v>
      </c>
      <c r="AN311" s="536" t="n">
        <f aca="false">AN310+AN266</f>
        <v>15543.7059025171</v>
      </c>
      <c r="AO311" s="536" t="n">
        <f aca="false">AO310+AO266</f>
        <v>6382.91718338462</v>
      </c>
      <c r="AP311" s="536" t="n">
        <f aca="false">AP310+AP266</f>
        <v>27422.7140557405</v>
      </c>
      <c r="AQ311" s="536" t="n">
        <f aca="false">AQ310+AQ266</f>
        <v>9098.60515228174</v>
      </c>
      <c r="AR311" s="536" t="n">
        <f aca="false">AR310+AR266</f>
        <v>39173.1359666061</v>
      </c>
      <c r="AS311" s="536" t="n">
        <f aca="false">AS310+AS266</f>
        <v>30005.0629303874</v>
      </c>
      <c r="AT311" s="536" t="n">
        <f aca="false">AT310+AT266</f>
        <v>45590.7870919592</v>
      </c>
      <c r="AU311" s="536" t="n">
        <f aca="false">AU310+AU266</f>
        <v>9209.24747354217</v>
      </c>
      <c r="AV311" s="536" t="n">
        <f aca="false">AV310+AV266</f>
        <v>18862.7518755885</v>
      </c>
      <c r="AW311" s="536" t="n">
        <f aca="false">AW310+AW266</f>
        <v>25599.448974013</v>
      </c>
      <c r="AX311" s="536" t="n">
        <f aca="false">AX310+AX266</f>
        <v>32336.1460724374</v>
      </c>
      <c r="AY311" s="536" t="n">
        <f aca="false">AY310+AY266</f>
        <v>39072.8431708619</v>
      </c>
      <c r="AZ311" s="536" t="n">
        <f aca="false">AZ310+AZ266</f>
        <v>5437.81643314921</v>
      </c>
      <c r="BA311" s="536" t="n">
        <f aca="false">BA310+BA266</f>
        <v>46672.2921448749</v>
      </c>
      <c r="BB311" s="536" t="e">
        <f aca="false">BB310+BB266</f>
        <v>#DIV/0!</v>
      </c>
      <c r="BC311" s="536" t="e">
        <f aca="false">BC310+BC266</f>
        <v>#DIV/0!</v>
      </c>
    </row>
    <row r="312" customFormat="false" ht="15" hidden="false" customHeight="false" outlineLevel="0" collapsed="false">
      <c r="A312" s="24"/>
      <c r="B312" s="2"/>
      <c r="C312" s="531" t="n">
        <v>14</v>
      </c>
      <c r="D312" s="437"/>
      <c r="E312" s="419"/>
      <c r="F312" s="532" t="n">
        <f aca="false">F311+F267</f>
        <v>0</v>
      </c>
      <c r="G312" s="533" t="n">
        <f aca="false">G311+G267</f>
        <v>0</v>
      </c>
      <c r="H312" s="533" t="n">
        <f aca="false">H311+H267</f>
        <v>0</v>
      </c>
      <c r="I312" s="533" t="n">
        <f aca="false">I311+I267</f>
        <v>0</v>
      </c>
      <c r="J312" s="439"/>
      <c r="K312" s="533" t="n">
        <f aca="false">SUM(F312:I312)</f>
        <v>0</v>
      </c>
      <c r="L312" s="439"/>
      <c r="M312" s="439"/>
      <c r="N312" s="533" t="n">
        <f aca="false">N311+N267</f>
        <v>0</v>
      </c>
      <c r="O312" s="533" t="n">
        <f aca="false">O311+O267</f>
        <v>0</v>
      </c>
      <c r="P312" s="533" t="n">
        <f aca="false">P311+P267</f>
        <v>0</v>
      </c>
      <c r="Q312" s="533" t="n">
        <f aca="false">Q311+Q267</f>
        <v>0</v>
      </c>
      <c r="R312" s="439"/>
      <c r="S312" s="534" t="n">
        <f aca="false">SUM(N312:Q312)</f>
        <v>0</v>
      </c>
      <c r="T312" s="442"/>
      <c r="U312" s="437"/>
      <c r="V312" s="419"/>
      <c r="W312" s="532" t="n">
        <f aca="false">W311+W267</f>
        <v>0</v>
      </c>
      <c r="X312" s="533" t="n">
        <f aca="false">X311+X267</f>
        <v>0</v>
      </c>
      <c r="Y312" s="533" t="n">
        <f aca="false">Y311+Y267</f>
        <v>0</v>
      </c>
      <c r="Z312" s="533" t="n">
        <f aca="false">Z311+Z267</f>
        <v>0</v>
      </c>
      <c r="AA312" s="439"/>
      <c r="AB312" s="533" t="n">
        <f aca="false">SUM(W312:Z312)</f>
        <v>0</v>
      </c>
      <c r="AC312" s="439"/>
      <c r="AD312" s="439"/>
      <c r="AE312" s="533" t="n">
        <f aca="false">AE311+AE267</f>
        <v>0</v>
      </c>
      <c r="AF312" s="533" t="n">
        <f aca="false">AF311+AF267</f>
        <v>0</v>
      </c>
      <c r="AG312" s="533" t="n">
        <f aca="false">AG311+AG267</f>
        <v>0</v>
      </c>
      <c r="AH312" s="533" t="n">
        <f aca="false">AH311+AH267</f>
        <v>0</v>
      </c>
      <c r="AI312" s="439"/>
      <c r="AJ312" s="534" t="n">
        <f aca="false">SUM(AE312:AH312)</f>
        <v>0</v>
      </c>
      <c r="AK312" s="439"/>
      <c r="AL312" s="535" t="n">
        <f aca="false">AL311+AL267</f>
        <v>10018.5624528228</v>
      </c>
      <c r="AM312" s="536" t="n">
        <f aca="false">AM311+AM267</f>
        <v>6232.31489693007</v>
      </c>
      <c r="AN312" s="536" t="n">
        <f aca="false">AN311+AN267</f>
        <v>16045.1866674448</v>
      </c>
      <c r="AO312" s="536" t="n">
        <f aca="false">AO311+AO267</f>
        <v>6622.12927240185</v>
      </c>
      <c r="AP312" s="536" t="n">
        <f aca="false">AP311+AP267</f>
        <v>28909.8639103536</v>
      </c>
      <c r="AQ312" s="536" t="n">
        <f aca="false">AQ311+AQ267</f>
        <v>9438.68980895684</v>
      </c>
      <c r="AR312" s="536" t="n">
        <f aca="false">AR311+AR267</f>
        <v>40764.0404622388</v>
      </c>
      <c r="AS312" s="536" t="n">
        <f aca="false">AS311+AS267</f>
        <v>31250.1186226217</v>
      </c>
      <c r="AT312" s="536" t="n">
        <f aca="false">AT311+AT267</f>
        <v>47423.7857499708</v>
      </c>
      <c r="AU312" s="536" t="n">
        <f aca="false">AU311+AU267</f>
        <v>9434.04919575113</v>
      </c>
      <c r="AV312" s="536" t="n">
        <f aca="false">AV311+AV267</f>
        <v>19266.24214622</v>
      </c>
      <c r="AW312" s="536" t="n">
        <f aca="false">AW311+AW267</f>
        <v>26147.0429127271</v>
      </c>
      <c r="AX312" s="536" t="n">
        <f aca="false">AX311+AX267</f>
        <v>33027.8436792343</v>
      </c>
      <c r="AY312" s="536" t="n">
        <f aca="false">AY311+AY267</f>
        <v>39908.6444457414</v>
      </c>
      <c r="AZ312" s="536" t="n">
        <f aca="false">AZ311+AZ267</f>
        <v>5515.63241391385</v>
      </c>
      <c r="BA312" s="536" t="n">
        <f aca="false">BA311+BA267</f>
        <v>48055.6873584685</v>
      </c>
      <c r="BB312" s="536" t="e">
        <f aca="false">BB311+BB267</f>
        <v>#DIV/0!</v>
      </c>
      <c r="BC312" s="536" t="e">
        <f aca="false">BC311+BC267</f>
        <v>#DIV/0!</v>
      </c>
    </row>
    <row r="313" customFormat="false" ht="15" hidden="false" customHeight="false" outlineLevel="0" collapsed="false">
      <c r="A313" s="24"/>
      <c r="B313" s="2"/>
      <c r="C313" s="531" t="n">
        <v>15</v>
      </c>
      <c r="D313" s="437"/>
      <c r="E313" s="419"/>
      <c r="F313" s="532" t="n">
        <f aca="false">F312+F268</f>
        <v>0</v>
      </c>
      <c r="G313" s="533" t="n">
        <f aca="false">G312+G268</f>
        <v>0</v>
      </c>
      <c r="H313" s="533" t="n">
        <f aca="false">H312+H268</f>
        <v>0</v>
      </c>
      <c r="I313" s="533" t="n">
        <f aca="false">I312+I268</f>
        <v>0</v>
      </c>
      <c r="J313" s="439"/>
      <c r="K313" s="533" t="n">
        <f aca="false">SUM(F313:I313)</f>
        <v>0</v>
      </c>
      <c r="L313" s="439"/>
      <c r="M313" s="439"/>
      <c r="N313" s="533" t="n">
        <f aca="false">N312+N268</f>
        <v>0</v>
      </c>
      <c r="O313" s="533" t="n">
        <f aca="false">O312+O268</f>
        <v>0</v>
      </c>
      <c r="P313" s="533" t="n">
        <f aca="false">P312+P268</f>
        <v>0</v>
      </c>
      <c r="Q313" s="533" t="n">
        <f aca="false">Q312+Q268</f>
        <v>0</v>
      </c>
      <c r="R313" s="439"/>
      <c r="S313" s="534" t="n">
        <f aca="false">SUM(N313:Q313)</f>
        <v>0</v>
      </c>
      <c r="T313" s="442"/>
      <c r="U313" s="437"/>
      <c r="V313" s="419"/>
      <c r="W313" s="532" t="n">
        <f aca="false">W312+W268</f>
        <v>0</v>
      </c>
      <c r="X313" s="533" t="n">
        <f aca="false">X312+X268</f>
        <v>0</v>
      </c>
      <c r="Y313" s="533" t="n">
        <f aca="false">Y312+Y268</f>
        <v>0</v>
      </c>
      <c r="Z313" s="533" t="n">
        <f aca="false">Z312+Z268</f>
        <v>0</v>
      </c>
      <c r="AA313" s="439"/>
      <c r="AB313" s="533" t="n">
        <f aca="false">SUM(W313:Z313)</f>
        <v>0</v>
      </c>
      <c r="AC313" s="439"/>
      <c r="AD313" s="439"/>
      <c r="AE313" s="533" t="n">
        <f aca="false">AE312+AE268</f>
        <v>0</v>
      </c>
      <c r="AF313" s="533" t="n">
        <f aca="false">AF312+AF268</f>
        <v>0</v>
      </c>
      <c r="AG313" s="533" t="n">
        <f aca="false">AG312+AG268</f>
        <v>0</v>
      </c>
      <c r="AH313" s="533" t="n">
        <f aca="false">AH312+AH268</f>
        <v>0</v>
      </c>
      <c r="AI313" s="439"/>
      <c r="AJ313" s="534" t="n">
        <f aca="false">SUM(AE313:AH313)</f>
        <v>0</v>
      </c>
      <c r="AK313" s="439"/>
      <c r="AL313" s="535" t="n">
        <f aca="false">AL312+AL268</f>
        <v>10484.7666398039</v>
      </c>
      <c r="AM313" s="536" t="n">
        <f aca="false">AM312+AM268</f>
        <v>6478.8203607963</v>
      </c>
      <c r="AN313" s="536" t="n">
        <f aca="false">AN312+AN268</f>
        <v>16552.1837207867</v>
      </c>
      <c r="AO313" s="536" t="n">
        <f aca="false">AO312+AO268</f>
        <v>6863.97269439827</v>
      </c>
      <c r="AP313" s="536" t="n">
        <f aca="false">AP312+AP268</f>
        <v>30413.3724133675</v>
      </c>
      <c r="AQ313" s="536" t="n">
        <f aca="false">AQ312+AQ268</f>
        <v>9782.51539685537</v>
      </c>
      <c r="AR313" s="536" t="n">
        <f aca="false">AR312+AR268</f>
        <v>42372.4449073234</v>
      </c>
      <c r="AS313" s="536" t="n">
        <f aca="false">AS312+AS268</f>
        <v>32508.8699274705</v>
      </c>
      <c r="AT313" s="536" t="n">
        <f aca="false">AT312+AT268</f>
        <v>49276.9473932204</v>
      </c>
      <c r="AU313" s="536" t="n">
        <f aca="false">AU312+AU268</f>
        <v>9661.3237369044</v>
      </c>
      <c r="AV313" s="536" t="n">
        <f aca="false">AV312+AV268</f>
        <v>19674.1708098284</v>
      </c>
      <c r="AW313" s="536" t="n">
        <f aca="false">AW312+AW268</f>
        <v>26700.6603847671</v>
      </c>
      <c r="AX313" s="536" t="n">
        <f aca="false">AX312+AX268</f>
        <v>33727.1499597058</v>
      </c>
      <c r="AY313" s="536" t="n">
        <f aca="false">AY312+AY268</f>
        <v>40753.6395346445</v>
      </c>
      <c r="AZ313" s="536" t="n">
        <f aca="false">AZ312+AZ268</f>
        <v>5594.30437046691</v>
      </c>
      <c r="BA313" s="536" t="n">
        <f aca="false">BA312+BA268</f>
        <v>49454.2999194117</v>
      </c>
      <c r="BB313" s="536" t="e">
        <f aca="false">BB312+BB268</f>
        <v>#DIV/0!</v>
      </c>
      <c r="BC313" s="536" t="e">
        <f aca="false">BC312+BC268</f>
        <v>#DIV/0!</v>
      </c>
    </row>
    <row r="314" customFormat="false" ht="15" hidden="false" customHeight="false" outlineLevel="0" collapsed="false">
      <c r="A314" s="24"/>
      <c r="B314" s="2"/>
      <c r="C314" s="531" t="n">
        <v>16</v>
      </c>
      <c r="D314" s="437"/>
      <c r="E314" s="419"/>
      <c r="F314" s="532" t="n">
        <f aca="false">F313+F269</f>
        <v>0</v>
      </c>
      <c r="G314" s="533" t="n">
        <f aca="false">G313+G269</f>
        <v>0</v>
      </c>
      <c r="H314" s="533" t="n">
        <f aca="false">H313+H269</f>
        <v>0</v>
      </c>
      <c r="I314" s="533" t="n">
        <f aca="false">I313+I269</f>
        <v>0</v>
      </c>
      <c r="J314" s="439"/>
      <c r="K314" s="533" t="n">
        <f aca="false">SUM(F314:I314)</f>
        <v>0</v>
      </c>
      <c r="L314" s="439"/>
      <c r="M314" s="439"/>
      <c r="N314" s="533" t="n">
        <f aca="false">N313+N269</f>
        <v>0</v>
      </c>
      <c r="O314" s="533" t="n">
        <f aca="false">O313+O269</f>
        <v>0</v>
      </c>
      <c r="P314" s="533" t="n">
        <f aca="false">P313+P269</f>
        <v>0</v>
      </c>
      <c r="Q314" s="533" t="n">
        <f aca="false">Q313+Q269</f>
        <v>0</v>
      </c>
      <c r="R314" s="439"/>
      <c r="S314" s="534" t="n">
        <f aca="false">SUM(N314:Q314)</f>
        <v>0</v>
      </c>
      <c r="T314" s="442"/>
      <c r="U314" s="437"/>
      <c r="V314" s="419"/>
      <c r="W314" s="532" t="n">
        <f aca="false">W313+W269</f>
        <v>0</v>
      </c>
      <c r="X314" s="533" t="n">
        <f aca="false">X313+X269</f>
        <v>0</v>
      </c>
      <c r="Y314" s="533" t="n">
        <f aca="false">Y313+Y269</f>
        <v>0</v>
      </c>
      <c r="Z314" s="533" t="n">
        <f aca="false">Z313+Z269</f>
        <v>0</v>
      </c>
      <c r="AA314" s="439"/>
      <c r="AB314" s="533" t="n">
        <f aca="false">SUM(W314:Z314)</f>
        <v>0</v>
      </c>
      <c r="AC314" s="439"/>
      <c r="AD314" s="439"/>
      <c r="AE314" s="533" t="n">
        <f aca="false">AE313+AE269</f>
        <v>0</v>
      </c>
      <c r="AF314" s="533" t="n">
        <f aca="false">AF313+AF269</f>
        <v>0</v>
      </c>
      <c r="AG314" s="533" t="n">
        <f aca="false">AG313+AG269</f>
        <v>0</v>
      </c>
      <c r="AH314" s="533" t="n">
        <f aca="false">AH313+AH269</f>
        <v>0</v>
      </c>
      <c r="AI314" s="439"/>
      <c r="AJ314" s="534" t="n">
        <f aca="false">SUM(AE314:AH314)</f>
        <v>0</v>
      </c>
      <c r="AK314" s="439"/>
      <c r="AL314" s="535" t="n">
        <f aca="false">AL313+AL269</f>
        <v>10956.0990728417</v>
      </c>
      <c r="AM314" s="536" t="n">
        <f aca="false">AM313+AM269</f>
        <v>6728.03738476506</v>
      </c>
      <c r="AN314" s="536" t="n">
        <f aca="false">AN313+AN269</f>
        <v>17064.7577417154</v>
      </c>
      <c r="AO314" s="536" t="n">
        <f aca="false">AO313+AO269</f>
        <v>7108.47639403665</v>
      </c>
      <c r="AP314" s="536" t="n">
        <f aca="false">AP313+AP269</f>
        <v>31933.4195099146</v>
      </c>
      <c r="AQ314" s="536" t="n">
        <f aca="false">AQ313+AQ269</f>
        <v>10130.1230662208</v>
      </c>
      <c r="AR314" s="536" t="n">
        <f aca="false">AR313+AR269</f>
        <v>43998.541801304</v>
      </c>
      <c r="AS314" s="536" t="n">
        <f aca="false">AS313+AS269</f>
        <v>33781.4674966727</v>
      </c>
      <c r="AT314" s="536" t="n">
        <f aca="false">AT313+AT269</f>
        <v>51150.4938145459</v>
      </c>
      <c r="AU314" s="536" t="n">
        <f aca="false">AU313+AU269</f>
        <v>9891.09829801034</v>
      </c>
      <c r="AV314" s="536" t="n">
        <f aca="false">AV313+AV269</f>
        <v>20086.5866887365</v>
      </c>
      <c r="AW314" s="536" t="n">
        <f aca="false">AW313+AW269</f>
        <v>27260.3676489996</v>
      </c>
      <c r="AX314" s="536" t="n">
        <f aca="false">AX313+AX269</f>
        <v>34434.1486092626</v>
      </c>
      <c r="AY314" s="536" t="n">
        <f aca="false">AY313+AY269</f>
        <v>41607.9295695256</v>
      </c>
      <c r="AZ314" s="536" t="n">
        <f aca="false">AZ313+AZ269</f>
        <v>5673.84171854204</v>
      </c>
      <c r="BA314" s="536" t="n">
        <f aca="false">BA313+BA269</f>
        <v>50868.2972185252</v>
      </c>
      <c r="BB314" s="536" t="e">
        <f aca="false">BB313+BB269</f>
        <v>#DIV/0!</v>
      </c>
      <c r="BC314" s="536" t="e">
        <f aca="false">BC313+BC269</f>
        <v>#DIV/0!</v>
      </c>
    </row>
    <row r="315" customFormat="false" ht="15" hidden="false" customHeight="false" outlineLevel="0" collapsed="false">
      <c r="A315" s="24"/>
      <c r="B315" s="2"/>
      <c r="C315" s="531" t="n">
        <v>17</v>
      </c>
      <c r="D315" s="437"/>
      <c r="E315" s="419"/>
      <c r="F315" s="532" t="n">
        <f aca="false">F314+F270</f>
        <v>0</v>
      </c>
      <c r="G315" s="533" t="n">
        <f aca="false">G314+G270</f>
        <v>0</v>
      </c>
      <c r="H315" s="533" t="n">
        <f aca="false">H314+H270</f>
        <v>0</v>
      </c>
      <c r="I315" s="533" t="n">
        <f aca="false">I314+I270</f>
        <v>0</v>
      </c>
      <c r="J315" s="439"/>
      <c r="K315" s="533" t="n">
        <f aca="false">SUM(F315:I315)</f>
        <v>0</v>
      </c>
      <c r="L315" s="439"/>
      <c r="M315" s="439"/>
      <c r="N315" s="533" t="n">
        <f aca="false">N314+N270</f>
        <v>0</v>
      </c>
      <c r="O315" s="533" t="n">
        <f aca="false">O314+O270</f>
        <v>0</v>
      </c>
      <c r="P315" s="533" t="n">
        <f aca="false">P314+P270</f>
        <v>0</v>
      </c>
      <c r="Q315" s="533" t="n">
        <f aca="false">Q314+Q270</f>
        <v>0</v>
      </c>
      <c r="R315" s="439"/>
      <c r="S315" s="534" t="n">
        <f aca="false">SUM(N315:Q315)</f>
        <v>0</v>
      </c>
      <c r="T315" s="442"/>
      <c r="U315" s="437"/>
      <c r="V315" s="419"/>
      <c r="W315" s="532" t="n">
        <f aca="false">W314+W270</f>
        <v>0</v>
      </c>
      <c r="X315" s="533" t="n">
        <f aca="false">X314+X270</f>
        <v>0</v>
      </c>
      <c r="Y315" s="533" t="n">
        <f aca="false">Y314+Y270</f>
        <v>0</v>
      </c>
      <c r="Z315" s="533" t="n">
        <f aca="false">Z314+Z270</f>
        <v>0</v>
      </c>
      <c r="AA315" s="439"/>
      <c r="AB315" s="533" t="n">
        <f aca="false">SUM(W315:Z315)</f>
        <v>0</v>
      </c>
      <c r="AC315" s="439"/>
      <c r="AD315" s="439"/>
      <c r="AE315" s="533" t="n">
        <f aca="false">AE314+AE270</f>
        <v>0</v>
      </c>
      <c r="AF315" s="533" t="n">
        <f aca="false">AF314+AF270</f>
        <v>0</v>
      </c>
      <c r="AG315" s="533" t="n">
        <f aca="false">AG314+AG270</f>
        <v>0</v>
      </c>
      <c r="AH315" s="533" t="n">
        <f aca="false">AH314+AH270</f>
        <v>0</v>
      </c>
      <c r="AI315" s="439"/>
      <c r="AJ315" s="534" t="n">
        <f aca="false">SUM(AE315:AH315)</f>
        <v>0</v>
      </c>
      <c r="AK315" s="439"/>
      <c r="AL315" s="535" t="n">
        <f aca="false">AL314+AL270</f>
        <v>11432.616162643</v>
      </c>
      <c r="AM315" s="536" t="n">
        <f aca="false">AM314+AM270</f>
        <v>6979.99579599748</v>
      </c>
      <c r="AN315" s="536" t="n">
        <f aca="false">AN314+AN270</f>
        <v>17582.9700768742</v>
      </c>
      <c r="AO315" s="536" t="n">
        <f aca="false">AO314+AO270</f>
        <v>7355.66963437105</v>
      </c>
      <c r="AP315" s="536" t="n">
        <f aca="false">AP314+AP270</f>
        <v>33470.1871245236</v>
      </c>
      <c r="AQ315" s="536" t="n">
        <f aca="false">AQ314+AQ270</f>
        <v>10481.5544199492</v>
      </c>
      <c r="AR315" s="536" t="n">
        <f aca="false">AR314+AR270</f>
        <v>45642.5257611183</v>
      </c>
      <c r="AS315" s="536" t="n">
        <f aca="false">AS314+AS270</f>
        <v>35068.0636391361</v>
      </c>
      <c r="AT315" s="536" t="n">
        <f aca="false">AT314+AT270</f>
        <v>53044.6492465059</v>
      </c>
      <c r="AU315" s="536" t="n">
        <f aca="false">AU314+AU270</f>
        <v>10123.4003792885</v>
      </c>
      <c r="AV315" s="536" t="n">
        <f aca="false">AV314+AV270</f>
        <v>20503.5391423126</v>
      </c>
      <c r="AW315" s="536" t="n">
        <f aca="false">AW314+AW270</f>
        <v>27826.2316931385</v>
      </c>
      <c r="AX315" s="536" t="n">
        <f aca="false">AX314+AX270</f>
        <v>35148.9242439645</v>
      </c>
      <c r="AY315" s="536" t="n">
        <f aca="false">AY314+AY270</f>
        <v>42471.6167947904</v>
      </c>
      <c r="AZ315" s="536" t="n">
        <f aca="false">AZ314+AZ270</f>
        <v>5754.253977446</v>
      </c>
      <c r="BA315" s="536" t="n">
        <f aca="false">BA314+BA270</f>
        <v>52297.848487929</v>
      </c>
      <c r="BB315" s="536" t="e">
        <f aca="false">BB314+BB270</f>
        <v>#DIV/0!</v>
      </c>
      <c r="BC315" s="536" t="e">
        <f aca="false">BC314+BC270</f>
        <v>#DIV/0!</v>
      </c>
    </row>
    <row r="316" customFormat="false" ht="15" hidden="false" customHeight="false" outlineLevel="0" collapsed="false">
      <c r="A316" s="24"/>
      <c r="B316" s="2"/>
      <c r="C316" s="531" t="n">
        <v>18</v>
      </c>
      <c r="D316" s="437"/>
      <c r="E316" s="419"/>
      <c r="F316" s="532" t="n">
        <f aca="false">F315+F271</f>
        <v>0</v>
      </c>
      <c r="G316" s="533" t="n">
        <f aca="false">G315+G271</f>
        <v>0</v>
      </c>
      <c r="H316" s="533" t="n">
        <f aca="false">H315+H271</f>
        <v>0</v>
      </c>
      <c r="I316" s="533" t="n">
        <f aca="false">I315+I271</f>
        <v>0</v>
      </c>
      <c r="J316" s="439"/>
      <c r="K316" s="533" t="n">
        <f aca="false">SUM(F316:I316)</f>
        <v>0</v>
      </c>
      <c r="L316" s="439"/>
      <c r="M316" s="439"/>
      <c r="N316" s="533" t="n">
        <f aca="false">N315+N271</f>
        <v>0</v>
      </c>
      <c r="O316" s="533" t="n">
        <f aca="false">O315+O271</f>
        <v>0</v>
      </c>
      <c r="P316" s="533" t="n">
        <f aca="false">P315+P271</f>
        <v>0</v>
      </c>
      <c r="Q316" s="533" t="n">
        <f aca="false">Q315+Q271</f>
        <v>0</v>
      </c>
      <c r="R316" s="439"/>
      <c r="S316" s="534" t="n">
        <f aca="false">SUM(N316:Q316)</f>
        <v>0</v>
      </c>
      <c r="T316" s="442"/>
      <c r="U316" s="437"/>
      <c r="V316" s="419"/>
      <c r="W316" s="532" t="n">
        <f aca="false">W315+W271</f>
        <v>0</v>
      </c>
      <c r="X316" s="533" t="n">
        <f aca="false">X315+X271</f>
        <v>0</v>
      </c>
      <c r="Y316" s="533" t="n">
        <f aca="false">Y315+Y271</f>
        <v>0</v>
      </c>
      <c r="Z316" s="533" t="n">
        <f aca="false">Z315+Z271</f>
        <v>0</v>
      </c>
      <c r="AA316" s="439"/>
      <c r="AB316" s="533" t="n">
        <f aca="false">SUM(W316:Z316)</f>
        <v>0</v>
      </c>
      <c r="AC316" s="439"/>
      <c r="AD316" s="439"/>
      <c r="AE316" s="533" t="n">
        <f aca="false">AE315+AE271</f>
        <v>0</v>
      </c>
      <c r="AF316" s="533" t="n">
        <f aca="false">AF315+AF271</f>
        <v>0</v>
      </c>
      <c r="AG316" s="533" t="n">
        <f aca="false">AG315+AG271</f>
        <v>0</v>
      </c>
      <c r="AH316" s="533" t="n">
        <f aca="false">AH315+AH271</f>
        <v>0</v>
      </c>
      <c r="AI316" s="439"/>
      <c r="AJ316" s="534" t="n">
        <f aca="false">SUM(AE316:AH316)</f>
        <v>0</v>
      </c>
      <c r="AK316" s="439"/>
      <c r="AL316" s="535" t="n">
        <f aca="false">AL315+AL271</f>
        <v>11914.3749404321</v>
      </c>
      <c r="AM316" s="536" t="n">
        <f aca="false">AM315+AM271</f>
        <v>7234.72574975345</v>
      </c>
      <c r="AN316" s="536" t="n">
        <f aca="false">AN315+AN271</f>
        <v>18106.8827477199</v>
      </c>
      <c r="AO316" s="536" t="n">
        <f aca="false">AO315+AO271</f>
        <v>7605.58200034913</v>
      </c>
      <c r="AP316" s="536" t="n">
        <f aca="false">AP315+AP271</f>
        <v>35023.8591828934</v>
      </c>
      <c r="AQ316" s="536" t="n">
        <f aca="false">AQ315+AQ271</f>
        <v>10836.8515185686</v>
      </c>
      <c r="AR316" s="536" t="n">
        <f aca="false">AR315+AR271</f>
        <v>47304.5935444906</v>
      </c>
      <c r="AS316" s="536" t="n">
        <f aca="false">AS315+AS271</f>
        <v>36368.8123391666</v>
      </c>
      <c r="AT316" s="536" t="n">
        <f aca="false">AT315+AT271</f>
        <v>54959.6403882174</v>
      </c>
      <c r="AU316" s="536" t="n">
        <f aca="false">AU315+AU271</f>
        <v>10358.2577834606</v>
      </c>
      <c r="AV316" s="536" t="n">
        <f aca="false">AV315+AV271</f>
        <v>20925.078072878</v>
      </c>
      <c r="AW316" s="536" t="n">
        <f aca="false">AW315+AW271</f>
        <v>28398.3202417631</v>
      </c>
      <c r="AX316" s="536" t="n">
        <f aca="false">AX315+AX271</f>
        <v>35871.5624106481</v>
      </c>
      <c r="AY316" s="536" t="n">
        <f aca="false">AY315+AY271</f>
        <v>43344.8045795331</v>
      </c>
      <c r="AZ316" s="536" t="n">
        <f aca="false">AZ315+AZ271</f>
        <v>5835.55077119791</v>
      </c>
      <c r="BA316" s="536" t="n">
        <f aca="false">BA315+BA271</f>
        <v>53743.1248212962</v>
      </c>
      <c r="BB316" s="536" t="e">
        <f aca="false">BB315+BB271</f>
        <v>#DIV/0!</v>
      </c>
      <c r="BC316" s="536" t="e">
        <f aca="false">BC315+BC271</f>
        <v>#DIV/0!</v>
      </c>
    </row>
    <row r="317" customFormat="false" ht="15" hidden="false" customHeight="false" outlineLevel="0" collapsed="false">
      <c r="A317" s="24"/>
      <c r="B317" s="2"/>
      <c r="C317" s="531" t="n">
        <v>19</v>
      </c>
      <c r="D317" s="437"/>
      <c r="E317" s="419"/>
      <c r="F317" s="532" t="n">
        <f aca="false">F316+F272</f>
        <v>0</v>
      </c>
      <c r="G317" s="533" t="n">
        <f aca="false">G316+G272</f>
        <v>0</v>
      </c>
      <c r="H317" s="533" t="n">
        <f aca="false">H316+H272</f>
        <v>0</v>
      </c>
      <c r="I317" s="533" t="n">
        <f aca="false">I316+I272</f>
        <v>0</v>
      </c>
      <c r="J317" s="439"/>
      <c r="K317" s="533" t="n">
        <f aca="false">SUM(F317:I317)</f>
        <v>0</v>
      </c>
      <c r="L317" s="439"/>
      <c r="M317" s="439"/>
      <c r="N317" s="533" t="n">
        <f aca="false">N316+N272</f>
        <v>0</v>
      </c>
      <c r="O317" s="533" t="n">
        <f aca="false">O316+O272</f>
        <v>0</v>
      </c>
      <c r="P317" s="533" t="n">
        <f aca="false">P316+P272</f>
        <v>0</v>
      </c>
      <c r="Q317" s="533" t="n">
        <f aca="false">Q316+Q272</f>
        <v>0</v>
      </c>
      <c r="R317" s="439"/>
      <c r="S317" s="534" t="n">
        <f aca="false">SUM(N317:Q317)</f>
        <v>0</v>
      </c>
      <c r="T317" s="442"/>
      <c r="U317" s="437"/>
      <c r="V317" s="419"/>
      <c r="W317" s="532" t="n">
        <f aca="false">W316+W272</f>
        <v>0</v>
      </c>
      <c r="X317" s="533" t="n">
        <f aca="false">X316+X272</f>
        <v>0</v>
      </c>
      <c r="Y317" s="533" t="n">
        <f aca="false">Y316+Y272</f>
        <v>0</v>
      </c>
      <c r="Z317" s="533" t="n">
        <f aca="false">Z316+Z272</f>
        <v>0</v>
      </c>
      <c r="AA317" s="439"/>
      <c r="AB317" s="533" t="n">
        <f aca="false">SUM(W317:Z317)</f>
        <v>0</v>
      </c>
      <c r="AC317" s="439"/>
      <c r="AD317" s="439"/>
      <c r="AE317" s="533" t="n">
        <f aca="false">AE316+AE272</f>
        <v>0</v>
      </c>
      <c r="AF317" s="533" t="n">
        <f aca="false">AF316+AF272</f>
        <v>0</v>
      </c>
      <c r="AG317" s="533" t="n">
        <f aca="false">AG316+AG272</f>
        <v>0</v>
      </c>
      <c r="AH317" s="533" t="n">
        <f aca="false">AH316+AH272</f>
        <v>0</v>
      </c>
      <c r="AI317" s="439"/>
      <c r="AJ317" s="534" t="n">
        <f aca="false">SUM(AE317:AH317)</f>
        <v>0</v>
      </c>
      <c r="AK317" s="439"/>
      <c r="AL317" s="535" t="n">
        <f aca="false">AL316+AL272</f>
        <v>12401.4330647768</v>
      </c>
      <c r="AM317" s="536" t="n">
        <f aca="false">AM316+AM272</f>
        <v>11206.0759311295</v>
      </c>
      <c r="AN317" s="536" t="n">
        <f aca="false">AN316+AN272</f>
        <v>18636.5584579448</v>
      </c>
      <c r="AO317" s="536" t="n">
        <f aca="false">AO316+AO272</f>
        <v>7858.24340235297</v>
      </c>
      <c r="AP317" s="536" t="n">
        <f aca="false">AP316+AP272</f>
        <v>36594.6216339052</v>
      </c>
      <c r="AQ317" s="536" t="n">
        <f aca="false">AQ316+AQ272</f>
        <v>11196.0568852729</v>
      </c>
      <c r="AR317" s="536" t="n">
        <f aca="false">AR316+AR272</f>
        <v>73337.8502907176</v>
      </c>
      <c r="AS317" s="536" t="n">
        <f aca="false">AS316+AS272</f>
        <v>37683.8692748974</v>
      </c>
      <c r="AT317" s="536" t="n">
        <f aca="false">AT316+AT272</f>
        <v>56895.6964324878</v>
      </c>
      <c r="AU317" s="536" t="n">
        <f aca="false">AU316+AU272</f>
        <v>10595.6986190787</v>
      </c>
      <c r="AV317" s="536" t="n">
        <f aca="false">AV316+AV272</f>
        <v>21351.2539316797</v>
      </c>
      <c r="AW317" s="536" t="n">
        <f aca="false">AW316+AW272</f>
        <v>28976.7017644225</v>
      </c>
      <c r="AX317" s="536" t="n">
        <f aca="false">AX316+AX272</f>
        <v>36602.1495971652</v>
      </c>
      <c r="AY317" s="536" t="n">
        <f aca="false">AY316+AY272</f>
        <v>44227.597429908</v>
      </c>
      <c r="AZ317" s="536" t="n">
        <f aca="false">AZ316+AZ272</f>
        <v>5917.74182968109</v>
      </c>
      <c r="BA317" s="536" t="n">
        <f aca="false">BA316+BA272</f>
        <v>55204.2991943305</v>
      </c>
      <c r="BB317" s="536" t="e">
        <f aca="false">BB316+BB272</f>
        <v>#DIV/0!</v>
      </c>
      <c r="BC317" s="536" t="e">
        <f aca="false">BC316+BC272</f>
        <v>#DIV/0!</v>
      </c>
    </row>
    <row r="318" customFormat="false" ht="15" hidden="false" customHeight="false" outlineLevel="0" collapsed="false">
      <c r="A318" s="24"/>
      <c r="B318" s="2"/>
      <c r="C318" s="531" t="n">
        <v>20</v>
      </c>
      <c r="D318" s="437"/>
      <c r="E318" s="419"/>
      <c r="F318" s="532" t="n">
        <f aca="false">F317+F273</f>
        <v>0</v>
      </c>
      <c r="G318" s="533" t="n">
        <f aca="false">G317+G273</f>
        <v>0</v>
      </c>
      <c r="H318" s="533" t="n">
        <f aca="false">H317+H273</f>
        <v>0</v>
      </c>
      <c r="I318" s="533" t="n">
        <f aca="false">I317+I273</f>
        <v>0</v>
      </c>
      <c r="J318" s="439"/>
      <c r="K318" s="533" t="n">
        <f aca="false">SUM(F318:I318)</f>
        <v>0</v>
      </c>
      <c r="L318" s="439"/>
      <c r="M318" s="439"/>
      <c r="N318" s="533" t="n">
        <f aca="false">N317+N273</f>
        <v>0</v>
      </c>
      <c r="O318" s="533" t="n">
        <f aca="false">O317+O273</f>
        <v>0</v>
      </c>
      <c r="P318" s="533" t="n">
        <f aca="false">P317+P273</f>
        <v>0</v>
      </c>
      <c r="Q318" s="533" t="n">
        <f aca="false">Q317+Q273</f>
        <v>0</v>
      </c>
      <c r="R318" s="439"/>
      <c r="S318" s="534" t="n">
        <f aca="false">SUM(N318:Q318)</f>
        <v>0</v>
      </c>
      <c r="T318" s="442"/>
      <c r="U318" s="437"/>
      <c r="V318" s="419"/>
      <c r="W318" s="532" t="n">
        <f aca="false">W317+W273</f>
        <v>0</v>
      </c>
      <c r="X318" s="533" t="n">
        <f aca="false">X317+X273</f>
        <v>0</v>
      </c>
      <c r="Y318" s="533" t="n">
        <f aca="false">Y317+Y273</f>
        <v>0</v>
      </c>
      <c r="Z318" s="533" t="n">
        <f aca="false">Z317+Z273</f>
        <v>0</v>
      </c>
      <c r="AA318" s="439"/>
      <c r="AB318" s="533" t="n">
        <f aca="false">SUM(W318:Z318)</f>
        <v>0</v>
      </c>
      <c r="AC318" s="439"/>
      <c r="AD318" s="439"/>
      <c r="AE318" s="533" t="n">
        <f aca="false">AE317+AE273</f>
        <v>0</v>
      </c>
      <c r="AF318" s="533" t="n">
        <f aca="false">AF317+AF273</f>
        <v>0</v>
      </c>
      <c r="AG318" s="533" t="n">
        <f aca="false">AG317+AG273</f>
        <v>0</v>
      </c>
      <c r="AH318" s="533" t="n">
        <f aca="false">AH317+AH273</f>
        <v>0</v>
      </c>
      <c r="AI318" s="439"/>
      <c r="AJ318" s="534" t="n">
        <f aca="false">SUM(AE318:AH318)</f>
        <v>0</v>
      </c>
      <c r="AK318" s="439"/>
      <c r="AL318" s="535" t="n">
        <f aca="false">AL317+AL273</f>
        <v>12893.8488284894</v>
      </c>
      <c r="AM318" s="536" t="n">
        <f aca="false">AM317+AM273</f>
        <v>11466.4407661925</v>
      </c>
      <c r="AN318" s="536" t="n">
        <f aca="false">AN317+AN273</f>
        <v>19172.0606009822</v>
      </c>
      <c r="AO318" s="536" t="n">
        <f aca="false">AO317+AO273</f>
        <v>8113.68407977885</v>
      </c>
      <c r="AP318" s="536" t="n">
        <f aca="false">AP317+AP273</f>
        <v>38182.6624718782</v>
      </c>
      <c r="AQ318" s="536" t="n">
        <f aca="false">AQ317+AQ273</f>
        <v>11559.2135110109</v>
      </c>
      <c r="AR318" s="536" t="n">
        <f aca="false">AR317+AR273</f>
        <v>75036.6846755259</v>
      </c>
      <c r="AS318" s="536" t="n">
        <f aca="false">AS317+AS273</f>
        <v>39013.3918369213</v>
      </c>
      <c r="AT318" s="536" t="n">
        <f aca="false">AT317+AT273</f>
        <v>58853.0490932452</v>
      </c>
      <c r="AU318" s="536" t="n">
        <f aca="false">AU317+AU273</f>
        <v>10835.7513038886</v>
      </c>
      <c r="AV318" s="536" t="n">
        <f aca="false">AV317+AV273</f>
        <v>21782.1177249282</v>
      </c>
      <c r="AW318" s="536" t="n">
        <f aca="false">AW317+AW273</f>
        <v>29561.4454838311</v>
      </c>
      <c r="AX318" s="536" t="n">
        <f aca="false">AX317+AX273</f>
        <v>37340.773242734</v>
      </c>
      <c r="AY318" s="536" t="n">
        <f aca="false">AY317+AY273</f>
        <v>45120.1010016369</v>
      </c>
      <c r="AZ318" s="536" t="n">
        <f aca="false">AZ317+AZ273</f>
        <v>6000.83698980758</v>
      </c>
      <c r="BA318" s="536" t="n">
        <f aca="false">BA317+BA273</f>
        <v>56681.5464854681</v>
      </c>
      <c r="BB318" s="536" t="e">
        <f aca="false">BB317+BB273</f>
        <v>#DIV/0!</v>
      </c>
      <c r="BC318" s="536" t="e">
        <f aca="false">BC317+BC273</f>
        <v>#DIV/0!</v>
      </c>
    </row>
    <row r="319" customFormat="false" ht="15" hidden="false" customHeight="false" outlineLevel="0" collapsed="false">
      <c r="A319" s="24"/>
      <c r="B319" s="2"/>
      <c r="C319" s="78"/>
      <c r="D319" s="415"/>
      <c r="E319" s="78"/>
      <c r="F319" s="415"/>
      <c r="G319" s="417"/>
      <c r="H319" s="417"/>
      <c r="I319" s="417"/>
      <c r="J319" s="417"/>
      <c r="K319" s="417"/>
      <c r="L319" s="417"/>
      <c r="M319" s="417"/>
      <c r="N319" s="537"/>
      <c r="O319" s="537"/>
      <c r="P319" s="537"/>
      <c r="Q319" s="537"/>
      <c r="R319" s="417"/>
      <c r="S319" s="538"/>
      <c r="T319" s="419"/>
      <c r="U319" s="415"/>
      <c r="V319" s="78"/>
      <c r="W319" s="415"/>
      <c r="X319" s="417"/>
      <c r="Y319" s="417"/>
      <c r="Z319" s="417"/>
      <c r="AA319" s="417"/>
      <c r="AB319" s="417"/>
      <c r="AC319" s="417"/>
      <c r="AD319" s="417"/>
      <c r="AE319" s="537"/>
      <c r="AF319" s="537"/>
      <c r="AG319" s="537"/>
      <c r="AH319" s="537"/>
      <c r="AI319" s="417"/>
      <c r="AJ319" s="538"/>
      <c r="AK319" s="417"/>
      <c r="AL319" s="539"/>
      <c r="AM319" s="537"/>
      <c r="AN319" s="537"/>
      <c r="AO319" s="537"/>
      <c r="AP319" s="537"/>
      <c r="AQ319" s="537"/>
      <c r="AR319" s="537"/>
      <c r="AS319" s="537"/>
      <c r="AT319" s="537"/>
      <c r="AU319" s="537"/>
      <c r="AV319" s="537"/>
      <c r="AW319" s="537"/>
      <c r="AX319" s="537"/>
      <c r="AY319" s="537"/>
      <c r="AZ319" s="537"/>
      <c r="BA319" s="537"/>
      <c r="BB319" s="537"/>
      <c r="BC319" s="537"/>
    </row>
    <row r="320" customFormat="false" ht="15" hidden="false" customHeight="false" outlineLevel="0" collapsed="false">
      <c r="A320" s="24"/>
      <c r="B320" s="2"/>
      <c r="C320" s="419"/>
      <c r="D320" s="415"/>
      <c r="E320" s="419"/>
      <c r="F320" s="415"/>
      <c r="G320" s="417"/>
      <c r="H320" s="417"/>
      <c r="I320" s="417"/>
      <c r="J320" s="417"/>
      <c r="K320" s="417"/>
      <c r="L320" s="417"/>
      <c r="M320" s="417"/>
      <c r="N320" s="537"/>
      <c r="O320" s="537"/>
      <c r="P320" s="537"/>
      <c r="Q320" s="537"/>
      <c r="R320" s="417"/>
      <c r="S320" s="538"/>
      <c r="T320" s="419"/>
      <c r="U320" s="415"/>
      <c r="V320" s="419"/>
      <c r="W320" s="415"/>
      <c r="X320" s="417"/>
      <c r="Y320" s="417"/>
      <c r="Z320" s="417"/>
      <c r="AA320" s="417"/>
      <c r="AB320" s="417"/>
      <c r="AC320" s="417"/>
      <c r="AD320" s="417"/>
      <c r="AE320" s="537"/>
      <c r="AF320" s="537"/>
      <c r="AG320" s="537"/>
      <c r="AH320" s="537"/>
      <c r="AI320" s="417"/>
      <c r="AJ320" s="538"/>
      <c r="AK320" s="417"/>
      <c r="AL320" s="539"/>
      <c r="AM320" s="537"/>
      <c r="AN320" s="537"/>
      <c r="AO320" s="537"/>
      <c r="AP320" s="537"/>
      <c r="AQ320" s="537"/>
      <c r="AR320" s="537"/>
      <c r="AS320" s="537"/>
      <c r="AT320" s="537"/>
      <c r="AU320" s="537"/>
      <c r="AV320" s="537"/>
      <c r="AW320" s="537"/>
      <c r="AX320" s="537"/>
      <c r="AY320" s="537"/>
      <c r="AZ320" s="537"/>
      <c r="BA320" s="537"/>
      <c r="BB320" s="537"/>
      <c r="BC320" s="537"/>
    </row>
    <row r="321" customFormat="false" ht="15" hidden="false" customHeight="false" outlineLevel="0" collapsed="false">
      <c r="A321" s="24"/>
      <c r="B321" s="2"/>
      <c r="C321" s="419"/>
      <c r="D321" s="482"/>
      <c r="E321" s="419"/>
      <c r="F321" s="482"/>
      <c r="G321" s="439"/>
      <c r="H321" s="439"/>
      <c r="I321" s="439"/>
      <c r="J321" s="439"/>
      <c r="K321" s="439"/>
      <c r="L321" s="439"/>
      <c r="M321" s="439"/>
      <c r="N321" s="540" t="n">
        <f aca="false">N277-$AB277</f>
        <v>0</v>
      </c>
      <c r="O321" s="540" t="n">
        <f aca="false">O277-$AB277</f>
        <v>0</v>
      </c>
      <c r="P321" s="540" t="n">
        <f aca="false">P277-$AB277</f>
        <v>0</v>
      </c>
      <c r="Q321" s="540" t="n">
        <f aca="false">Q277-$AB277</f>
        <v>0</v>
      </c>
      <c r="R321" s="439"/>
      <c r="S321" s="541" t="n">
        <f aca="false">S277-$K277</f>
        <v>0</v>
      </c>
      <c r="T321" s="439"/>
      <c r="U321" s="482"/>
      <c r="V321" s="419"/>
      <c r="W321" s="482"/>
      <c r="X321" s="439"/>
      <c r="Y321" s="439"/>
      <c r="Z321" s="439"/>
      <c r="AA321" s="439"/>
      <c r="AB321" s="439"/>
      <c r="AC321" s="439"/>
      <c r="AD321" s="439"/>
      <c r="AE321" s="540" t="n">
        <f aca="false">AE277-$AB277</f>
        <v>0</v>
      </c>
      <c r="AF321" s="540" t="n">
        <f aca="false">AF277-$AB277</f>
        <v>0</v>
      </c>
      <c r="AG321" s="540" t="n">
        <f aca="false">AG277-$AB277</f>
        <v>0</v>
      </c>
      <c r="AH321" s="540" t="n">
        <f aca="false">AH277-$AB277</f>
        <v>0</v>
      </c>
      <c r="AI321" s="439"/>
      <c r="AJ321" s="541" t="n">
        <f aca="false">AJ277-$AB277</f>
        <v>0</v>
      </c>
      <c r="AK321" s="439"/>
      <c r="AL321" s="535" t="n">
        <f aca="false">AL277-$AB277</f>
        <v>4400</v>
      </c>
      <c r="AM321" s="536" t="n">
        <f aca="false">AM277-$AB277</f>
        <v>3261.5</v>
      </c>
      <c r="AN321" s="536" t="n">
        <f aca="false">AN277-$AB277</f>
        <v>9935</v>
      </c>
      <c r="AO321" s="536" t="n">
        <f aca="false">AO277-$AB277</f>
        <v>3707.5</v>
      </c>
      <c r="AP321" s="536" t="n">
        <f aca="false">AP277-$AB277</f>
        <v>10790</v>
      </c>
      <c r="AQ321" s="536" t="n">
        <f aca="false">AQ277-$AB277</f>
        <v>5295</v>
      </c>
      <c r="AR321" s="536" t="n">
        <f aca="false">AR277-$AB277</f>
        <v>21380</v>
      </c>
      <c r="AS321" s="536" t="n">
        <f aca="false">AS277-$AB277</f>
        <v>16080</v>
      </c>
      <c r="AT321" s="536" t="n">
        <f aca="false">AT277-$AB277</f>
        <v>25090</v>
      </c>
      <c r="AU321" s="536" t="n">
        <f aca="false">AU277-$AB277</f>
        <v>6695</v>
      </c>
      <c r="AV321" s="536" t="n">
        <f aca="false">AV277-$AB277</f>
        <v>14350</v>
      </c>
      <c r="AW321" s="536" t="n">
        <f aca="false">AW277-$AB277</f>
        <v>19475</v>
      </c>
      <c r="AX321" s="536" t="n">
        <f aca="false">AX277-$AB277</f>
        <v>24600</v>
      </c>
      <c r="AY321" s="536" t="n">
        <f aca="false">AY277-$AB277</f>
        <v>29725</v>
      </c>
      <c r="AZ321" s="536" t="n">
        <f aca="false">AZ277-$AB277</f>
        <v>4567.5</v>
      </c>
      <c r="BA321" s="536" t="n">
        <f aca="false">BA277-$AB277</f>
        <v>31200</v>
      </c>
      <c r="BB321" s="536" t="e">
        <f aca="false">BB277-$AB277</f>
        <v>#DIV/0!</v>
      </c>
      <c r="BC321" s="536" t="e">
        <f aca="false">BC277-$AB277</f>
        <v>#DIV/0!</v>
      </c>
    </row>
    <row r="322" customFormat="false" ht="15" hidden="false" customHeight="false" outlineLevel="0" collapsed="false">
      <c r="A322" s="24"/>
      <c r="B322" s="2"/>
      <c r="C322" s="419"/>
      <c r="D322" s="482"/>
      <c r="E322" s="419"/>
      <c r="F322" s="482"/>
      <c r="G322" s="439"/>
      <c r="H322" s="439"/>
      <c r="I322" s="439"/>
      <c r="J322" s="439"/>
      <c r="K322" s="439"/>
      <c r="L322" s="439"/>
      <c r="M322" s="439"/>
      <c r="N322" s="540" t="n">
        <f aca="false">N278-$AB278</f>
        <v>0</v>
      </c>
      <c r="O322" s="540" t="n">
        <f aca="false">O278-$AB278</f>
        <v>0</v>
      </c>
      <c r="P322" s="540" t="n">
        <f aca="false">P278-$AB278</f>
        <v>0</v>
      </c>
      <c r="Q322" s="540" t="n">
        <f aca="false">Q278-$AB278</f>
        <v>0</v>
      </c>
      <c r="R322" s="439"/>
      <c r="S322" s="541" t="n">
        <f aca="false">S278-$K278</f>
        <v>0</v>
      </c>
      <c r="T322" s="439"/>
      <c r="U322" s="482"/>
      <c r="V322" s="419"/>
      <c r="W322" s="482"/>
      <c r="X322" s="439"/>
      <c r="Y322" s="439"/>
      <c r="Z322" s="439"/>
      <c r="AA322" s="439"/>
      <c r="AB322" s="439"/>
      <c r="AC322" s="439"/>
      <c r="AD322" s="439"/>
      <c r="AE322" s="540" t="n">
        <f aca="false">AE278-$AB278</f>
        <v>0</v>
      </c>
      <c r="AF322" s="540" t="n">
        <f aca="false">AF278-$AB278</f>
        <v>0</v>
      </c>
      <c r="AG322" s="540" t="n">
        <f aca="false">AG278-$AB278</f>
        <v>0</v>
      </c>
      <c r="AH322" s="540" t="n">
        <f aca="false">AH278-$AB278</f>
        <v>0</v>
      </c>
      <c r="AI322" s="439"/>
      <c r="AJ322" s="541" t="n">
        <f aca="false">AJ278-$AB278</f>
        <v>0</v>
      </c>
      <c r="AK322" s="439"/>
      <c r="AL322" s="535" t="n">
        <f aca="false">AL278-$AB278</f>
        <v>4800</v>
      </c>
      <c r="AM322" s="536" t="n">
        <f aca="false">AM278-$AB278</f>
        <v>3473</v>
      </c>
      <c r="AN322" s="536" t="n">
        <f aca="false">AN278-$AB278</f>
        <v>10370</v>
      </c>
      <c r="AO322" s="536" t="n">
        <f aca="false">AO278-$AB278</f>
        <v>3915</v>
      </c>
      <c r="AP322" s="536" t="n">
        <f aca="false">AP278-$AB278</f>
        <v>12080</v>
      </c>
      <c r="AQ322" s="536" t="n">
        <f aca="false">AQ278-$AB278</f>
        <v>5590</v>
      </c>
      <c r="AR322" s="536" t="n">
        <f aca="false">AR278-$AB278</f>
        <v>22760</v>
      </c>
      <c r="AS322" s="536" t="n">
        <f aca="false">AS278-$AB278</f>
        <v>17160</v>
      </c>
      <c r="AT322" s="536" t="n">
        <f aca="false">AT278-$AB278</f>
        <v>26680</v>
      </c>
      <c r="AU322" s="536" t="n">
        <f aca="false">AU278-$AB278</f>
        <v>6890</v>
      </c>
      <c r="AV322" s="536" t="n">
        <f aca="false">AV278-$AB278</f>
        <v>14700</v>
      </c>
      <c r="AW322" s="536" t="n">
        <f aca="false">AW278-$AB278</f>
        <v>19950</v>
      </c>
      <c r="AX322" s="536" t="n">
        <f aca="false">AX278-$AB278</f>
        <v>25200</v>
      </c>
      <c r="AY322" s="536" t="n">
        <f aca="false">AY278-$AB278</f>
        <v>30450</v>
      </c>
      <c r="AZ322" s="536" t="n">
        <f aca="false">AZ278-$AB278</f>
        <v>4635</v>
      </c>
      <c r="BA322" s="536" t="n">
        <f aca="false">BA278-$AB278</f>
        <v>32400</v>
      </c>
      <c r="BB322" s="536" t="e">
        <f aca="false">BB278-$AB278</f>
        <v>#DIV/0!</v>
      </c>
      <c r="BC322" s="536" t="e">
        <f aca="false">BC278-$AB278</f>
        <v>#DIV/0!</v>
      </c>
    </row>
    <row r="323" customFormat="false" ht="15" hidden="false" customHeight="false" outlineLevel="0" collapsed="false">
      <c r="A323" s="24"/>
      <c r="B323" s="2"/>
      <c r="C323" s="419"/>
      <c r="D323" s="482"/>
      <c r="E323" s="419"/>
      <c r="F323" s="482"/>
      <c r="G323" s="439"/>
      <c r="H323" s="439"/>
      <c r="I323" s="439"/>
      <c r="J323" s="439"/>
      <c r="K323" s="439"/>
      <c r="L323" s="439"/>
      <c r="M323" s="439"/>
      <c r="N323" s="540" t="n">
        <f aca="false">N279-$AB279</f>
        <v>0</v>
      </c>
      <c r="O323" s="540" t="n">
        <f aca="false">O279-$AB279</f>
        <v>0</v>
      </c>
      <c r="P323" s="540" t="n">
        <f aca="false">P279-$AB279</f>
        <v>0</v>
      </c>
      <c r="Q323" s="540" t="n">
        <f aca="false">Q279-$AB279</f>
        <v>0</v>
      </c>
      <c r="R323" s="439"/>
      <c r="S323" s="541" t="n">
        <f aca="false">S279-$K279</f>
        <v>0</v>
      </c>
      <c r="T323" s="439"/>
      <c r="U323" s="482"/>
      <c r="V323" s="419"/>
      <c r="W323" s="482"/>
      <c r="X323" s="439"/>
      <c r="Y323" s="439"/>
      <c r="Z323" s="439"/>
      <c r="AA323" s="439"/>
      <c r="AB323" s="439"/>
      <c r="AC323" s="439"/>
      <c r="AD323" s="439"/>
      <c r="AE323" s="540" t="n">
        <f aca="false">AE279-$AB279</f>
        <v>0</v>
      </c>
      <c r="AF323" s="540" t="n">
        <f aca="false">AF279-$AB279</f>
        <v>0</v>
      </c>
      <c r="AG323" s="540" t="n">
        <f aca="false">AG279-$AB279</f>
        <v>0</v>
      </c>
      <c r="AH323" s="540" t="n">
        <f aca="false">AH279-$AB279</f>
        <v>0</v>
      </c>
      <c r="AI323" s="439"/>
      <c r="AJ323" s="541" t="n">
        <f aca="false">AJ279-$AB279</f>
        <v>0</v>
      </c>
      <c r="AK323" s="439"/>
      <c r="AL323" s="535" t="n">
        <f aca="false">AL279-$AB279</f>
        <v>5200</v>
      </c>
      <c r="AM323" s="536" t="n">
        <f aca="false">AM279-$AB279</f>
        <v>3684.5</v>
      </c>
      <c r="AN323" s="536" t="n">
        <f aca="false">AN279-$AB279</f>
        <v>10805</v>
      </c>
      <c r="AO323" s="536" t="n">
        <f aca="false">AO279-$AB279</f>
        <v>4122.5</v>
      </c>
      <c r="AP323" s="536" t="n">
        <f aca="false">AP279-$AB279</f>
        <v>13370</v>
      </c>
      <c r="AQ323" s="536" t="n">
        <f aca="false">AQ279-$AB279</f>
        <v>5885</v>
      </c>
      <c r="AR323" s="536" t="n">
        <f aca="false">AR279-$AB279</f>
        <v>24140</v>
      </c>
      <c r="AS323" s="536" t="n">
        <f aca="false">AS279-$AB279</f>
        <v>18240</v>
      </c>
      <c r="AT323" s="536" t="n">
        <f aca="false">AT279-$AB279</f>
        <v>28270</v>
      </c>
      <c r="AU323" s="536" t="n">
        <f aca="false">AU279-$AB279</f>
        <v>7085</v>
      </c>
      <c r="AV323" s="536" t="n">
        <f aca="false">AV279-$AB279</f>
        <v>15050</v>
      </c>
      <c r="AW323" s="536" t="n">
        <f aca="false">AW279-$AB279</f>
        <v>20425</v>
      </c>
      <c r="AX323" s="536" t="n">
        <f aca="false">AX279-$AB279</f>
        <v>25800</v>
      </c>
      <c r="AY323" s="536" t="n">
        <f aca="false">AY279-$AB279</f>
        <v>31175</v>
      </c>
      <c r="AZ323" s="536" t="n">
        <f aca="false">AZ279-$AB279</f>
        <v>4702.5</v>
      </c>
      <c r="BA323" s="536" t="n">
        <f aca="false">BA279-$AB279</f>
        <v>33600</v>
      </c>
      <c r="BB323" s="536" t="e">
        <f aca="false">BB279-$AB279</f>
        <v>#DIV/0!</v>
      </c>
      <c r="BC323" s="536" t="e">
        <f aca="false">BC279-$AB279</f>
        <v>#DIV/0!</v>
      </c>
    </row>
    <row r="324" customFormat="false" ht="15" hidden="false" customHeight="false" outlineLevel="0" collapsed="false">
      <c r="A324" s="24"/>
      <c r="B324" s="2"/>
      <c r="C324" s="419"/>
      <c r="D324" s="482"/>
      <c r="E324" s="419"/>
      <c r="F324" s="482"/>
      <c r="G324" s="439"/>
      <c r="H324" s="439"/>
      <c r="I324" s="439"/>
      <c r="J324" s="439"/>
      <c r="K324" s="439"/>
      <c r="L324" s="439"/>
      <c r="M324" s="439"/>
      <c r="N324" s="540" t="n">
        <f aca="false">N280-$AB280</f>
        <v>0</v>
      </c>
      <c r="O324" s="540" t="n">
        <f aca="false">O280-$AB280</f>
        <v>0</v>
      </c>
      <c r="P324" s="540" t="n">
        <f aca="false">P280-$AB280</f>
        <v>0</v>
      </c>
      <c r="Q324" s="540" t="n">
        <f aca="false">Q280-$AB280</f>
        <v>0</v>
      </c>
      <c r="R324" s="439"/>
      <c r="S324" s="541" t="n">
        <f aca="false">S280-$K280</f>
        <v>0</v>
      </c>
      <c r="T324" s="439"/>
      <c r="U324" s="482"/>
      <c r="V324" s="419"/>
      <c r="W324" s="482"/>
      <c r="X324" s="439"/>
      <c r="Y324" s="439"/>
      <c r="Z324" s="439"/>
      <c r="AA324" s="439"/>
      <c r="AB324" s="439"/>
      <c r="AC324" s="439"/>
      <c r="AD324" s="439"/>
      <c r="AE324" s="540" t="n">
        <f aca="false">AE280-$AB280</f>
        <v>0</v>
      </c>
      <c r="AF324" s="540" t="n">
        <f aca="false">AF280-$AB280</f>
        <v>0</v>
      </c>
      <c r="AG324" s="540" t="n">
        <f aca="false">AG280-$AB280</f>
        <v>0</v>
      </c>
      <c r="AH324" s="540" t="n">
        <f aca="false">AH280-$AB280</f>
        <v>0</v>
      </c>
      <c r="AI324" s="439"/>
      <c r="AJ324" s="541" t="n">
        <f aca="false">AJ280-$AB280</f>
        <v>0</v>
      </c>
      <c r="AK324" s="439"/>
      <c r="AL324" s="535" t="n">
        <f aca="false">AL280-$AB280</f>
        <v>5600</v>
      </c>
      <c r="AM324" s="536" t="n">
        <f aca="false">AM280-$AB280</f>
        <v>3896</v>
      </c>
      <c r="AN324" s="536" t="n">
        <f aca="false">AN280-$AB280</f>
        <v>11240</v>
      </c>
      <c r="AO324" s="536" t="n">
        <f aca="false">AO280-$AB280</f>
        <v>4330</v>
      </c>
      <c r="AP324" s="536" t="n">
        <f aca="false">AP280-$AB280</f>
        <v>14660</v>
      </c>
      <c r="AQ324" s="536" t="n">
        <f aca="false">AQ280-$AB280</f>
        <v>6180</v>
      </c>
      <c r="AR324" s="536" t="n">
        <f aca="false">AR280-$AB280</f>
        <v>25520</v>
      </c>
      <c r="AS324" s="536" t="n">
        <f aca="false">AS280-$AB280</f>
        <v>19320</v>
      </c>
      <c r="AT324" s="536" t="n">
        <f aca="false">AT280-$AB280</f>
        <v>29860</v>
      </c>
      <c r="AU324" s="536" t="n">
        <f aca="false">AU280-$AB280</f>
        <v>7280</v>
      </c>
      <c r="AV324" s="536" t="n">
        <f aca="false">AV280-$AB280</f>
        <v>15400</v>
      </c>
      <c r="AW324" s="536" t="n">
        <f aca="false">AW280-$AB280</f>
        <v>20900</v>
      </c>
      <c r="AX324" s="536" t="n">
        <f aca="false">AX280-$AB280</f>
        <v>26400</v>
      </c>
      <c r="AY324" s="536" t="n">
        <f aca="false">AY280-$AB280</f>
        <v>31900</v>
      </c>
      <c r="AZ324" s="536" t="n">
        <f aca="false">AZ280-$AB280</f>
        <v>4770</v>
      </c>
      <c r="BA324" s="536" t="n">
        <f aca="false">BA280-$AB280</f>
        <v>34800</v>
      </c>
      <c r="BB324" s="536" t="e">
        <f aca="false">BB280-$AB280</f>
        <v>#DIV/0!</v>
      </c>
      <c r="BC324" s="536" t="e">
        <f aca="false">BC280-$AB280</f>
        <v>#DIV/0!</v>
      </c>
    </row>
    <row r="325" customFormat="false" ht="15" hidden="false" customHeight="false" outlineLevel="0" collapsed="false">
      <c r="A325" s="24"/>
      <c r="B325" s="2"/>
      <c r="C325" s="419"/>
      <c r="D325" s="482"/>
      <c r="E325" s="419"/>
      <c r="F325" s="482"/>
      <c r="G325" s="439"/>
      <c r="H325" s="439"/>
      <c r="I325" s="439"/>
      <c r="J325" s="439"/>
      <c r="K325" s="439"/>
      <c r="L325" s="439"/>
      <c r="M325" s="439"/>
      <c r="N325" s="540" t="n">
        <f aca="false">N281-$AB281</f>
        <v>0</v>
      </c>
      <c r="O325" s="540" t="n">
        <f aca="false">O281-$AB281</f>
        <v>0</v>
      </c>
      <c r="P325" s="540" t="n">
        <f aca="false">P281-$AB281</f>
        <v>0</v>
      </c>
      <c r="Q325" s="540" t="n">
        <f aca="false">Q281-$AB281</f>
        <v>0</v>
      </c>
      <c r="R325" s="439"/>
      <c r="S325" s="541" t="n">
        <f aca="false">S281-$K281</f>
        <v>0</v>
      </c>
      <c r="T325" s="439"/>
      <c r="U325" s="482"/>
      <c r="V325" s="419"/>
      <c r="W325" s="482"/>
      <c r="X325" s="439"/>
      <c r="Y325" s="439"/>
      <c r="Z325" s="439"/>
      <c r="AA325" s="439"/>
      <c r="AB325" s="439"/>
      <c r="AC325" s="439"/>
      <c r="AD325" s="439"/>
      <c r="AE325" s="540" t="n">
        <f aca="false">AE281-$AB281</f>
        <v>0</v>
      </c>
      <c r="AF325" s="540" t="n">
        <f aca="false">AF281-$AB281</f>
        <v>0</v>
      </c>
      <c r="AG325" s="540" t="n">
        <f aca="false">AG281-$AB281</f>
        <v>0</v>
      </c>
      <c r="AH325" s="540" t="n">
        <f aca="false">AH281-$AB281</f>
        <v>0</v>
      </c>
      <c r="AI325" s="439"/>
      <c r="AJ325" s="541" t="n">
        <f aca="false">AJ281-$AB281</f>
        <v>0</v>
      </c>
      <c r="AK325" s="439"/>
      <c r="AL325" s="535" t="n">
        <f aca="false">AL281-$AB281</f>
        <v>6000</v>
      </c>
      <c r="AM325" s="536" t="n">
        <f aca="false">AM281-$AB281</f>
        <v>4107.5</v>
      </c>
      <c r="AN325" s="536" t="n">
        <f aca="false">AN281-$AB281</f>
        <v>11675</v>
      </c>
      <c r="AO325" s="536" t="n">
        <f aca="false">AO281-$AB281</f>
        <v>4537.5</v>
      </c>
      <c r="AP325" s="536" t="n">
        <f aca="false">AP281-$AB281</f>
        <v>15950</v>
      </c>
      <c r="AQ325" s="536" t="n">
        <f aca="false">AQ281-$AB281</f>
        <v>6475</v>
      </c>
      <c r="AR325" s="536" t="n">
        <f aca="false">AR281-$AB281</f>
        <v>26900</v>
      </c>
      <c r="AS325" s="536" t="n">
        <f aca="false">AS281-$AB281</f>
        <v>20400</v>
      </c>
      <c r="AT325" s="536" t="n">
        <f aca="false">AT281-$AB281</f>
        <v>31450</v>
      </c>
      <c r="AU325" s="536" t="n">
        <f aca="false">AU281-$AB281</f>
        <v>7475</v>
      </c>
      <c r="AV325" s="536" t="n">
        <f aca="false">AV281-$AB281</f>
        <v>15750</v>
      </c>
      <c r="AW325" s="536" t="n">
        <f aca="false">AW281-$AB281</f>
        <v>21375</v>
      </c>
      <c r="AX325" s="536" t="n">
        <f aca="false">AX281-$AB281</f>
        <v>27000</v>
      </c>
      <c r="AY325" s="536" t="n">
        <f aca="false">AY281-$AB281</f>
        <v>32625</v>
      </c>
      <c r="AZ325" s="536" t="n">
        <f aca="false">AZ281-$AB281</f>
        <v>4837.5</v>
      </c>
      <c r="BA325" s="536" t="n">
        <f aca="false">BA281-$AB281</f>
        <v>36000</v>
      </c>
      <c r="BB325" s="536" t="e">
        <f aca="false">BB281-$AB281</f>
        <v>#DIV/0!</v>
      </c>
      <c r="BC325" s="536" t="e">
        <f aca="false">BC281-$AB281</f>
        <v>#DIV/0!</v>
      </c>
    </row>
    <row r="326" customFormat="false" ht="15" hidden="false" customHeight="false" outlineLevel="0" collapsed="false">
      <c r="A326" s="24"/>
      <c r="B326" s="2"/>
      <c r="C326" s="419"/>
      <c r="D326" s="482"/>
      <c r="E326" s="419"/>
      <c r="F326" s="482"/>
      <c r="G326" s="439"/>
      <c r="H326" s="439"/>
      <c r="I326" s="439"/>
      <c r="J326" s="439"/>
      <c r="K326" s="439"/>
      <c r="L326" s="439"/>
      <c r="M326" s="439"/>
      <c r="N326" s="540" t="n">
        <f aca="false">N282-$AB282</f>
        <v>0</v>
      </c>
      <c r="O326" s="540" t="n">
        <f aca="false">O282-$AB282</f>
        <v>0</v>
      </c>
      <c r="P326" s="540" t="n">
        <f aca="false">P282-$AB282</f>
        <v>0</v>
      </c>
      <c r="Q326" s="540" t="n">
        <f aca="false">Q282-$AB282</f>
        <v>0</v>
      </c>
      <c r="R326" s="439"/>
      <c r="S326" s="541" t="n">
        <f aca="false">S282-$K282</f>
        <v>0</v>
      </c>
      <c r="T326" s="439"/>
      <c r="U326" s="482"/>
      <c r="V326" s="419"/>
      <c r="W326" s="482"/>
      <c r="X326" s="439"/>
      <c r="Y326" s="439"/>
      <c r="Z326" s="439"/>
      <c r="AA326" s="439"/>
      <c r="AB326" s="439"/>
      <c r="AC326" s="439"/>
      <c r="AD326" s="439"/>
      <c r="AE326" s="540" t="n">
        <f aca="false">AE282-$AB282</f>
        <v>0</v>
      </c>
      <c r="AF326" s="540" t="n">
        <f aca="false">AF282-$AB282</f>
        <v>0</v>
      </c>
      <c r="AG326" s="540" t="n">
        <f aca="false">AG282-$AB282</f>
        <v>0</v>
      </c>
      <c r="AH326" s="540" t="n">
        <f aca="false">AH282-$AB282</f>
        <v>0</v>
      </c>
      <c r="AI326" s="439"/>
      <c r="AJ326" s="541" t="n">
        <f aca="false">AJ282-$AB282</f>
        <v>0</v>
      </c>
      <c r="AK326" s="439"/>
      <c r="AL326" s="535" t="n">
        <f aca="false">AL282-$AB282</f>
        <v>6400</v>
      </c>
      <c r="AM326" s="536" t="n">
        <f aca="false">AM282-$AB282</f>
        <v>4319</v>
      </c>
      <c r="AN326" s="536" t="n">
        <f aca="false">AN282-$AB282</f>
        <v>12110</v>
      </c>
      <c r="AO326" s="536" t="n">
        <f aca="false">AO282-$AB282</f>
        <v>4745</v>
      </c>
      <c r="AP326" s="536" t="n">
        <f aca="false">AP282-$AB282</f>
        <v>17240</v>
      </c>
      <c r="AQ326" s="536" t="n">
        <f aca="false">AQ282-$AB282</f>
        <v>6770</v>
      </c>
      <c r="AR326" s="536" t="n">
        <f aca="false">AR282-$AB282</f>
        <v>28280</v>
      </c>
      <c r="AS326" s="536" t="n">
        <f aca="false">AS282-$AB282</f>
        <v>21480</v>
      </c>
      <c r="AT326" s="536" t="n">
        <f aca="false">AT282-$AB282</f>
        <v>33040</v>
      </c>
      <c r="AU326" s="536" t="n">
        <f aca="false">AU282-$AB282</f>
        <v>7670</v>
      </c>
      <c r="AV326" s="536" t="n">
        <f aca="false">AV282-$AB282</f>
        <v>16100</v>
      </c>
      <c r="AW326" s="536" t="n">
        <f aca="false">AW282-$AB282</f>
        <v>21850</v>
      </c>
      <c r="AX326" s="536" t="n">
        <f aca="false">AX282-$AB282</f>
        <v>27600</v>
      </c>
      <c r="AY326" s="536" t="n">
        <f aca="false">AY282-$AB282</f>
        <v>33350</v>
      </c>
      <c r="AZ326" s="536" t="n">
        <f aca="false">AZ282-$AB282</f>
        <v>4905</v>
      </c>
      <c r="BA326" s="536" t="n">
        <f aca="false">BA282-$AB282</f>
        <v>37200</v>
      </c>
      <c r="BB326" s="536" t="e">
        <f aca="false">BB282-$AB282</f>
        <v>#DIV/0!</v>
      </c>
      <c r="BC326" s="536" t="e">
        <f aca="false">BC282-$AB282</f>
        <v>#DIV/0!</v>
      </c>
    </row>
    <row r="327" customFormat="false" ht="15" hidden="false" customHeight="false" outlineLevel="0" collapsed="false">
      <c r="A327" s="24"/>
      <c r="B327" s="2"/>
      <c r="C327" s="419"/>
      <c r="D327" s="482"/>
      <c r="E327" s="419"/>
      <c r="F327" s="482"/>
      <c r="G327" s="439"/>
      <c r="H327" s="439"/>
      <c r="I327" s="439"/>
      <c r="J327" s="439"/>
      <c r="K327" s="439"/>
      <c r="L327" s="439"/>
      <c r="M327" s="439"/>
      <c r="N327" s="540" t="n">
        <f aca="false">N283-$AB283</f>
        <v>0</v>
      </c>
      <c r="O327" s="540" t="n">
        <f aca="false">O283-$AB283</f>
        <v>0</v>
      </c>
      <c r="P327" s="540" t="n">
        <f aca="false">P283-$AB283</f>
        <v>0</v>
      </c>
      <c r="Q327" s="540" t="n">
        <f aca="false">Q283-$AB283</f>
        <v>0</v>
      </c>
      <c r="R327" s="439"/>
      <c r="S327" s="541" t="n">
        <f aca="false">S283-$K283</f>
        <v>0</v>
      </c>
      <c r="T327" s="439"/>
      <c r="U327" s="482"/>
      <c r="V327" s="419"/>
      <c r="W327" s="482"/>
      <c r="X327" s="439"/>
      <c r="Y327" s="439"/>
      <c r="Z327" s="439"/>
      <c r="AA327" s="439"/>
      <c r="AB327" s="439"/>
      <c r="AC327" s="439"/>
      <c r="AD327" s="439"/>
      <c r="AE327" s="540" t="n">
        <f aca="false">AE283-$AB283</f>
        <v>0</v>
      </c>
      <c r="AF327" s="540" t="n">
        <f aca="false">AF283-$AB283</f>
        <v>0</v>
      </c>
      <c r="AG327" s="540" t="n">
        <f aca="false">AG283-$AB283</f>
        <v>0</v>
      </c>
      <c r="AH327" s="540" t="n">
        <f aca="false">AH283-$AB283</f>
        <v>0</v>
      </c>
      <c r="AI327" s="439"/>
      <c r="AJ327" s="541" t="n">
        <f aca="false">AJ283-$AB283</f>
        <v>0</v>
      </c>
      <c r="AK327" s="439"/>
      <c r="AL327" s="535" t="n">
        <f aca="false">AL283-$AB283</f>
        <v>6800</v>
      </c>
      <c r="AM327" s="536" t="n">
        <f aca="false">AM283-$AB283</f>
        <v>4530.5</v>
      </c>
      <c r="AN327" s="536" t="n">
        <f aca="false">AN283-$AB283</f>
        <v>12545</v>
      </c>
      <c r="AO327" s="536" t="n">
        <f aca="false">AO283-$AB283</f>
        <v>4952.5</v>
      </c>
      <c r="AP327" s="536" t="n">
        <f aca="false">AP283-$AB283</f>
        <v>18530</v>
      </c>
      <c r="AQ327" s="536" t="n">
        <f aca="false">AQ283-$AB283</f>
        <v>7065</v>
      </c>
      <c r="AR327" s="536" t="n">
        <f aca="false">AR283-$AB283</f>
        <v>29660</v>
      </c>
      <c r="AS327" s="536" t="n">
        <f aca="false">AS283-$AB283</f>
        <v>22560</v>
      </c>
      <c r="AT327" s="536" t="n">
        <f aca="false">AT283-$AB283</f>
        <v>34630</v>
      </c>
      <c r="AU327" s="536" t="n">
        <f aca="false">AU283-$AB283</f>
        <v>7865</v>
      </c>
      <c r="AV327" s="536" t="n">
        <f aca="false">AV283-$AB283</f>
        <v>16450</v>
      </c>
      <c r="AW327" s="536" t="n">
        <f aca="false">AW283-$AB283</f>
        <v>22325</v>
      </c>
      <c r="AX327" s="536" t="n">
        <f aca="false">AX283-$AB283</f>
        <v>28200</v>
      </c>
      <c r="AY327" s="536" t="n">
        <f aca="false">AY283-$AB283</f>
        <v>34075</v>
      </c>
      <c r="AZ327" s="536" t="n">
        <f aca="false">AZ283-$AB283</f>
        <v>4972.5</v>
      </c>
      <c r="BA327" s="536" t="n">
        <f aca="false">BA283-$AB283</f>
        <v>38400</v>
      </c>
      <c r="BB327" s="536" t="e">
        <f aca="false">BB283-$AB283</f>
        <v>#DIV/0!</v>
      </c>
      <c r="BC327" s="536" t="e">
        <f aca="false">BC283-$AB283</f>
        <v>#DIV/0!</v>
      </c>
    </row>
    <row r="328" customFormat="false" ht="15" hidden="false" customHeight="false" outlineLevel="0" collapsed="false">
      <c r="A328" s="24"/>
      <c r="B328" s="2"/>
      <c r="C328" s="419"/>
      <c r="D328" s="482"/>
      <c r="E328" s="419"/>
      <c r="F328" s="482"/>
      <c r="G328" s="439"/>
      <c r="H328" s="439"/>
      <c r="I328" s="439"/>
      <c r="J328" s="439"/>
      <c r="K328" s="439"/>
      <c r="L328" s="439"/>
      <c r="M328" s="439"/>
      <c r="N328" s="540" t="n">
        <f aca="false">N284-$AB284</f>
        <v>0</v>
      </c>
      <c r="O328" s="540" t="n">
        <f aca="false">O284-$AB284</f>
        <v>0</v>
      </c>
      <c r="P328" s="540" t="n">
        <f aca="false">P284-$AB284</f>
        <v>0</v>
      </c>
      <c r="Q328" s="540" t="n">
        <f aca="false">Q284-$AB284</f>
        <v>0</v>
      </c>
      <c r="R328" s="439"/>
      <c r="S328" s="541" t="n">
        <f aca="false">S284-$K284</f>
        <v>0</v>
      </c>
      <c r="T328" s="439"/>
      <c r="U328" s="482"/>
      <c r="V328" s="419"/>
      <c r="W328" s="482"/>
      <c r="X328" s="439"/>
      <c r="Y328" s="439"/>
      <c r="Z328" s="439"/>
      <c r="AA328" s="439"/>
      <c r="AB328" s="439"/>
      <c r="AC328" s="439"/>
      <c r="AD328" s="439"/>
      <c r="AE328" s="540" t="n">
        <f aca="false">AE284-$AB284</f>
        <v>0</v>
      </c>
      <c r="AF328" s="540" t="n">
        <f aca="false">AF284-$AB284</f>
        <v>0</v>
      </c>
      <c r="AG328" s="540" t="n">
        <f aca="false">AG284-$AB284</f>
        <v>0</v>
      </c>
      <c r="AH328" s="540" t="n">
        <f aca="false">AH284-$AB284</f>
        <v>0</v>
      </c>
      <c r="AI328" s="439"/>
      <c r="AJ328" s="541" t="n">
        <f aca="false">AJ284-$AB284</f>
        <v>0</v>
      </c>
      <c r="AK328" s="439"/>
      <c r="AL328" s="535" t="n">
        <f aca="false">AL284-$AB284</f>
        <v>7200</v>
      </c>
      <c r="AM328" s="536" t="n">
        <f aca="false">AM284-$AB284</f>
        <v>4742</v>
      </c>
      <c r="AN328" s="536" t="n">
        <f aca="false">AN284-$AB284</f>
        <v>12980</v>
      </c>
      <c r="AO328" s="536" t="n">
        <f aca="false">AO284-$AB284</f>
        <v>5160</v>
      </c>
      <c r="AP328" s="536" t="n">
        <f aca="false">AP284-$AB284</f>
        <v>19820</v>
      </c>
      <c r="AQ328" s="536" t="n">
        <f aca="false">AQ284-$AB284</f>
        <v>7360</v>
      </c>
      <c r="AR328" s="536" t="n">
        <f aca="false">AR284-$AB284</f>
        <v>31040</v>
      </c>
      <c r="AS328" s="536" t="n">
        <f aca="false">AS284-$AB284</f>
        <v>23640</v>
      </c>
      <c r="AT328" s="536" t="n">
        <f aca="false">AT284-$AB284</f>
        <v>36220</v>
      </c>
      <c r="AU328" s="536" t="n">
        <f aca="false">AU284-$AB284</f>
        <v>8060</v>
      </c>
      <c r="AV328" s="536" t="n">
        <f aca="false">AV284-$AB284</f>
        <v>16800</v>
      </c>
      <c r="AW328" s="536" t="n">
        <f aca="false">AW284-$AB284</f>
        <v>22800</v>
      </c>
      <c r="AX328" s="536" t="n">
        <f aca="false">AX284-$AB284</f>
        <v>28800</v>
      </c>
      <c r="AY328" s="536" t="n">
        <f aca="false">AY284-$AB284</f>
        <v>34800</v>
      </c>
      <c r="AZ328" s="536" t="n">
        <f aca="false">AZ284-$AB284</f>
        <v>5040</v>
      </c>
      <c r="BA328" s="536" t="n">
        <f aca="false">BA284-$AB284</f>
        <v>39600</v>
      </c>
      <c r="BB328" s="536" t="e">
        <f aca="false">BB284-$AB284</f>
        <v>#DIV/0!</v>
      </c>
      <c r="BC328" s="536" t="e">
        <f aca="false">BC284-$AB284</f>
        <v>#DIV/0!</v>
      </c>
    </row>
    <row r="329" customFormat="false" ht="15" hidden="false" customHeight="false" outlineLevel="0" collapsed="false">
      <c r="A329" s="24"/>
      <c r="B329" s="2"/>
      <c r="C329" s="419"/>
      <c r="D329" s="482"/>
      <c r="E329" s="419"/>
      <c r="F329" s="482"/>
      <c r="G329" s="439"/>
      <c r="H329" s="439"/>
      <c r="I329" s="439"/>
      <c r="J329" s="439"/>
      <c r="K329" s="439"/>
      <c r="L329" s="439"/>
      <c r="M329" s="439"/>
      <c r="N329" s="540" t="n">
        <f aca="false">N285-$AB285</f>
        <v>0</v>
      </c>
      <c r="O329" s="540" t="n">
        <f aca="false">O285-$AB285</f>
        <v>0</v>
      </c>
      <c r="P329" s="540" t="n">
        <f aca="false">P285-$AB285</f>
        <v>0</v>
      </c>
      <c r="Q329" s="540" t="n">
        <f aca="false">Q285-$AB285</f>
        <v>0</v>
      </c>
      <c r="R329" s="439"/>
      <c r="S329" s="541" t="n">
        <f aca="false">S285-$K285</f>
        <v>0</v>
      </c>
      <c r="T329" s="439"/>
      <c r="U329" s="482"/>
      <c r="V329" s="419"/>
      <c r="W329" s="482"/>
      <c r="X329" s="439"/>
      <c r="Y329" s="439"/>
      <c r="Z329" s="439"/>
      <c r="AA329" s="439"/>
      <c r="AB329" s="439"/>
      <c r="AC329" s="439"/>
      <c r="AD329" s="439"/>
      <c r="AE329" s="540" t="n">
        <f aca="false">AE285-$AB285</f>
        <v>0</v>
      </c>
      <c r="AF329" s="540" t="n">
        <f aca="false">AF285-$AB285</f>
        <v>0</v>
      </c>
      <c r="AG329" s="540" t="n">
        <f aca="false">AG285-$AB285</f>
        <v>0</v>
      </c>
      <c r="AH329" s="540" t="n">
        <f aca="false">AH285-$AB285</f>
        <v>0</v>
      </c>
      <c r="AI329" s="439"/>
      <c r="AJ329" s="541" t="n">
        <f aca="false">AJ285-$AB285</f>
        <v>0</v>
      </c>
      <c r="AK329" s="439"/>
      <c r="AL329" s="535" t="n">
        <f aca="false">AL285-$AB285</f>
        <v>7600</v>
      </c>
      <c r="AM329" s="536" t="n">
        <f aca="false">AM285-$AB285</f>
        <v>4953.5</v>
      </c>
      <c r="AN329" s="536" t="n">
        <f aca="false">AN285-$AB285</f>
        <v>13415</v>
      </c>
      <c r="AO329" s="536" t="n">
        <f aca="false">AO285-$AB285</f>
        <v>5367.5</v>
      </c>
      <c r="AP329" s="536" t="n">
        <f aca="false">AP285-$AB285</f>
        <v>21110</v>
      </c>
      <c r="AQ329" s="536" t="n">
        <f aca="false">AQ285-$AB285</f>
        <v>7655</v>
      </c>
      <c r="AR329" s="536" t="n">
        <f aca="false">AR285-$AB285</f>
        <v>32420</v>
      </c>
      <c r="AS329" s="536" t="n">
        <f aca="false">AS285-$AB285</f>
        <v>24720</v>
      </c>
      <c r="AT329" s="536" t="n">
        <f aca="false">AT285-$AB285</f>
        <v>37810</v>
      </c>
      <c r="AU329" s="536" t="n">
        <f aca="false">AU285-$AB285</f>
        <v>8255</v>
      </c>
      <c r="AV329" s="536" t="n">
        <f aca="false">AV285-$AB285</f>
        <v>17150</v>
      </c>
      <c r="AW329" s="536" t="n">
        <f aca="false">AW285-$AB285</f>
        <v>23275</v>
      </c>
      <c r="AX329" s="536" t="n">
        <f aca="false">AX285-$AB285</f>
        <v>29400</v>
      </c>
      <c r="AY329" s="536" t="n">
        <f aca="false">AY285-$AB285</f>
        <v>35525</v>
      </c>
      <c r="AZ329" s="536" t="n">
        <f aca="false">AZ285-$AB285</f>
        <v>5107.5</v>
      </c>
      <c r="BA329" s="536" t="n">
        <f aca="false">BA285-$AB285</f>
        <v>40800</v>
      </c>
      <c r="BB329" s="536" t="e">
        <f aca="false">BB285-$AB285</f>
        <v>#DIV/0!</v>
      </c>
      <c r="BC329" s="536" t="e">
        <f aca="false">BC285-$AB285</f>
        <v>#DIV/0!</v>
      </c>
    </row>
    <row r="330" customFormat="false" ht="15" hidden="false" customHeight="false" outlineLevel="0" collapsed="false">
      <c r="A330" s="24"/>
      <c r="B330" s="2"/>
      <c r="C330" s="419"/>
      <c r="D330" s="482"/>
      <c r="E330" s="419"/>
      <c r="F330" s="482"/>
      <c r="G330" s="439"/>
      <c r="H330" s="439"/>
      <c r="I330" s="439"/>
      <c r="J330" s="439"/>
      <c r="K330" s="439"/>
      <c r="L330" s="439"/>
      <c r="M330" s="439"/>
      <c r="N330" s="540" t="n">
        <f aca="false">N286-$AB286</f>
        <v>0</v>
      </c>
      <c r="O330" s="540" t="n">
        <f aca="false">O286-$AB286</f>
        <v>0</v>
      </c>
      <c r="P330" s="540" t="n">
        <f aca="false">P286-$AB286</f>
        <v>0</v>
      </c>
      <c r="Q330" s="540" t="n">
        <f aca="false">Q286-$AB286</f>
        <v>0</v>
      </c>
      <c r="R330" s="439"/>
      <c r="S330" s="541" t="n">
        <f aca="false">S286-$K286</f>
        <v>0</v>
      </c>
      <c r="T330" s="439"/>
      <c r="U330" s="482"/>
      <c r="V330" s="419"/>
      <c r="W330" s="482"/>
      <c r="X330" s="439"/>
      <c r="Y330" s="439"/>
      <c r="Z330" s="439"/>
      <c r="AA330" s="439"/>
      <c r="AB330" s="439"/>
      <c r="AC330" s="439"/>
      <c r="AD330" s="439"/>
      <c r="AE330" s="540" t="n">
        <f aca="false">AE286-$AB286</f>
        <v>0</v>
      </c>
      <c r="AF330" s="540" t="n">
        <f aca="false">AF286-$AB286</f>
        <v>0</v>
      </c>
      <c r="AG330" s="540" t="n">
        <f aca="false">AG286-$AB286</f>
        <v>0</v>
      </c>
      <c r="AH330" s="540" t="n">
        <f aca="false">AH286-$AB286</f>
        <v>0</v>
      </c>
      <c r="AI330" s="439"/>
      <c r="AJ330" s="541" t="n">
        <f aca="false">AJ286-$AB286</f>
        <v>0</v>
      </c>
      <c r="AK330" s="439"/>
      <c r="AL330" s="535" t="n">
        <f aca="false">AL286-$AB286</f>
        <v>8000</v>
      </c>
      <c r="AM330" s="536" t="n">
        <f aca="false">AM286-$AB286</f>
        <v>5165</v>
      </c>
      <c r="AN330" s="536" t="n">
        <f aca="false">AN286-$AB286</f>
        <v>13850</v>
      </c>
      <c r="AO330" s="536" t="n">
        <f aca="false">AO286-$AB286</f>
        <v>5575</v>
      </c>
      <c r="AP330" s="536" t="n">
        <f aca="false">AP286-$AB286</f>
        <v>22400</v>
      </c>
      <c r="AQ330" s="536" t="n">
        <f aca="false">AQ286-$AB286</f>
        <v>7950</v>
      </c>
      <c r="AR330" s="536" t="n">
        <f aca="false">AR286-$AB286</f>
        <v>33800</v>
      </c>
      <c r="AS330" s="536" t="n">
        <f aca="false">AS286-$AB286</f>
        <v>25800</v>
      </c>
      <c r="AT330" s="536" t="n">
        <f aca="false">AT286-$AB286</f>
        <v>39400</v>
      </c>
      <c r="AU330" s="536" t="n">
        <f aca="false">AU286-$AB286</f>
        <v>8450</v>
      </c>
      <c r="AV330" s="536" t="n">
        <f aca="false">AV286-$AB286</f>
        <v>17500</v>
      </c>
      <c r="AW330" s="536" t="n">
        <f aca="false">AW286-$AB286</f>
        <v>23750</v>
      </c>
      <c r="AX330" s="536" t="n">
        <f aca="false">AX286-$AB286</f>
        <v>30000</v>
      </c>
      <c r="AY330" s="536" t="n">
        <f aca="false">AY286-$AB286</f>
        <v>36250</v>
      </c>
      <c r="AZ330" s="536" t="n">
        <f aca="false">AZ286-$AB286</f>
        <v>5175</v>
      </c>
      <c r="BA330" s="536" t="n">
        <f aca="false">BA286-$AB286</f>
        <v>42000</v>
      </c>
      <c r="BB330" s="536" t="e">
        <f aca="false">BB286-$AB286</f>
        <v>#DIV/0!</v>
      </c>
      <c r="BC330" s="536" t="e">
        <f aca="false">BC286-$AB286</f>
        <v>#DIV/0!</v>
      </c>
    </row>
    <row r="331" customFormat="false" ht="15" hidden="false" customHeight="false" outlineLevel="0" collapsed="false">
      <c r="A331" s="24"/>
      <c r="B331" s="2"/>
      <c r="C331" s="419"/>
      <c r="D331" s="482"/>
      <c r="E331" s="419"/>
      <c r="F331" s="482"/>
      <c r="G331" s="439"/>
      <c r="H331" s="439"/>
      <c r="I331" s="439"/>
      <c r="J331" s="439"/>
      <c r="K331" s="439"/>
      <c r="L331" s="439"/>
      <c r="M331" s="439"/>
      <c r="N331" s="540" t="n">
        <f aca="false">N287-$AB287</f>
        <v>0</v>
      </c>
      <c r="O331" s="540" t="n">
        <f aca="false">O287-$AB287</f>
        <v>0</v>
      </c>
      <c r="P331" s="540" t="n">
        <f aca="false">P287-$AB287</f>
        <v>0</v>
      </c>
      <c r="Q331" s="540" t="n">
        <f aca="false">Q287-$AB287</f>
        <v>0</v>
      </c>
      <c r="R331" s="439"/>
      <c r="S331" s="541" t="n">
        <f aca="false">S287-$K287</f>
        <v>0</v>
      </c>
      <c r="T331" s="439"/>
      <c r="U331" s="482"/>
      <c r="V331" s="419"/>
      <c r="W331" s="482"/>
      <c r="X331" s="439"/>
      <c r="Y331" s="439"/>
      <c r="Z331" s="439"/>
      <c r="AA331" s="439"/>
      <c r="AB331" s="439"/>
      <c r="AC331" s="439"/>
      <c r="AD331" s="439"/>
      <c r="AE331" s="540" t="n">
        <f aca="false">AE287-$AB287</f>
        <v>0</v>
      </c>
      <c r="AF331" s="540" t="n">
        <f aca="false">AF287-$AB287</f>
        <v>0</v>
      </c>
      <c r="AG331" s="540" t="n">
        <f aca="false">AG287-$AB287</f>
        <v>0</v>
      </c>
      <c r="AH331" s="540" t="n">
        <f aca="false">AH287-$AB287</f>
        <v>0</v>
      </c>
      <c r="AI331" s="439"/>
      <c r="AJ331" s="541" t="n">
        <f aca="false">AJ287-$AB287</f>
        <v>0</v>
      </c>
      <c r="AK331" s="439"/>
      <c r="AL331" s="535" t="n">
        <f aca="false">AL287-$AB287</f>
        <v>8400</v>
      </c>
      <c r="AM331" s="536" t="n">
        <f aca="false">AM287-$AB287</f>
        <v>5376.5</v>
      </c>
      <c r="AN331" s="536" t="n">
        <f aca="false">AN287-$AB287</f>
        <v>14285</v>
      </c>
      <c r="AO331" s="536" t="n">
        <f aca="false">AO287-$AB287</f>
        <v>5782.5</v>
      </c>
      <c r="AP331" s="536" t="n">
        <f aca="false">AP287-$AB287</f>
        <v>23690</v>
      </c>
      <c r="AQ331" s="536" t="n">
        <f aca="false">AQ287-$AB287</f>
        <v>8245</v>
      </c>
      <c r="AR331" s="536" t="n">
        <f aca="false">AR287-$AB287</f>
        <v>35180</v>
      </c>
      <c r="AS331" s="536" t="n">
        <f aca="false">AS287-$AB287</f>
        <v>26880</v>
      </c>
      <c r="AT331" s="536" t="n">
        <f aca="false">AT287-$AB287</f>
        <v>40990</v>
      </c>
      <c r="AU331" s="536" t="n">
        <f aca="false">AU287-$AB287</f>
        <v>8645</v>
      </c>
      <c r="AV331" s="536" t="n">
        <f aca="false">AV287-$AB287</f>
        <v>17850</v>
      </c>
      <c r="AW331" s="536" t="n">
        <f aca="false">AW287-$AB287</f>
        <v>24225</v>
      </c>
      <c r="AX331" s="536" t="n">
        <f aca="false">AX287-$AB287</f>
        <v>30600</v>
      </c>
      <c r="AY331" s="536" t="n">
        <f aca="false">AY287-$AB287</f>
        <v>36975</v>
      </c>
      <c r="AZ331" s="536" t="n">
        <f aca="false">AZ287-$AB287</f>
        <v>5242.5</v>
      </c>
      <c r="BA331" s="536" t="n">
        <f aca="false">BA287-$AB287</f>
        <v>43200</v>
      </c>
      <c r="BB331" s="536" t="e">
        <f aca="false">BB287-$AB287</f>
        <v>#DIV/0!</v>
      </c>
      <c r="BC331" s="536" t="e">
        <f aca="false">BC287-$AB287</f>
        <v>#DIV/0!</v>
      </c>
    </row>
    <row r="332" customFormat="false" ht="15" hidden="false" customHeight="false" outlineLevel="0" collapsed="false">
      <c r="A332" s="24"/>
      <c r="B332" s="2"/>
      <c r="C332" s="419"/>
      <c r="D332" s="482"/>
      <c r="E332" s="419"/>
      <c r="F332" s="482"/>
      <c r="G332" s="439"/>
      <c r="H332" s="439"/>
      <c r="I332" s="439"/>
      <c r="J332" s="439"/>
      <c r="K332" s="439"/>
      <c r="L332" s="439"/>
      <c r="M332" s="439"/>
      <c r="N332" s="540" t="n">
        <f aca="false">N288-$AB288</f>
        <v>0</v>
      </c>
      <c r="O332" s="540" t="n">
        <f aca="false">O288-$AB288</f>
        <v>0</v>
      </c>
      <c r="P332" s="540" t="n">
        <f aca="false">P288-$AB288</f>
        <v>0</v>
      </c>
      <c r="Q332" s="540" t="n">
        <f aca="false">Q288-$AB288</f>
        <v>0</v>
      </c>
      <c r="R332" s="439"/>
      <c r="S332" s="541" t="n">
        <f aca="false">S288-$K288</f>
        <v>0</v>
      </c>
      <c r="T332" s="439"/>
      <c r="U332" s="482"/>
      <c r="V332" s="419"/>
      <c r="W332" s="482"/>
      <c r="X332" s="439"/>
      <c r="Y332" s="439"/>
      <c r="Z332" s="439"/>
      <c r="AA332" s="439"/>
      <c r="AB332" s="439"/>
      <c r="AC332" s="439"/>
      <c r="AD332" s="439"/>
      <c r="AE332" s="540" t="n">
        <f aca="false">AE288-$AB288</f>
        <v>0</v>
      </c>
      <c r="AF332" s="540" t="n">
        <f aca="false">AF288-$AB288</f>
        <v>0</v>
      </c>
      <c r="AG332" s="540" t="n">
        <f aca="false">AG288-$AB288</f>
        <v>0</v>
      </c>
      <c r="AH332" s="540" t="n">
        <f aca="false">AH288-$AB288</f>
        <v>0</v>
      </c>
      <c r="AI332" s="439"/>
      <c r="AJ332" s="541" t="n">
        <f aca="false">AJ288-$AB288</f>
        <v>0</v>
      </c>
      <c r="AK332" s="439"/>
      <c r="AL332" s="535" t="n">
        <f aca="false">AL288-$AB288</f>
        <v>8800</v>
      </c>
      <c r="AM332" s="536" t="n">
        <f aca="false">AM288-$AB288</f>
        <v>5588</v>
      </c>
      <c r="AN332" s="536" t="n">
        <f aca="false">AN288-$AB288</f>
        <v>14720</v>
      </c>
      <c r="AO332" s="536" t="n">
        <f aca="false">AO288-$AB288</f>
        <v>5990</v>
      </c>
      <c r="AP332" s="536" t="n">
        <f aca="false">AP288-$AB288</f>
        <v>24980</v>
      </c>
      <c r="AQ332" s="536" t="n">
        <f aca="false">AQ288-$AB288</f>
        <v>8540</v>
      </c>
      <c r="AR332" s="536" t="n">
        <f aca="false">AR288-$AB288</f>
        <v>36560</v>
      </c>
      <c r="AS332" s="536" t="n">
        <f aca="false">AS288-$AB288</f>
        <v>27960</v>
      </c>
      <c r="AT332" s="536" t="n">
        <f aca="false">AT288-$AB288</f>
        <v>42580</v>
      </c>
      <c r="AU332" s="536" t="n">
        <f aca="false">AU288-$AB288</f>
        <v>8840</v>
      </c>
      <c r="AV332" s="536" t="n">
        <f aca="false">AV288-$AB288</f>
        <v>18200</v>
      </c>
      <c r="AW332" s="536" t="n">
        <f aca="false">AW288-$AB288</f>
        <v>24700</v>
      </c>
      <c r="AX332" s="536" t="n">
        <f aca="false">AX288-$AB288</f>
        <v>31200</v>
      </c>
      <c r="AY332" s="536" t="n">
        <f aca="false">AY288-$AB288</f>
        <v>37700</v>
      </c>
      <c r="AZ332" s="536" t="n">
        <f aca="false">AZ288-$AB288</f>
        <v>5310</v>
      </c>
      <c r="BA332" s="536" t="n">
        <f aca="false">BA288-$AB288</f>
        <v>44400</v>
      </c>
      <c r="BB332" s="536" t="e">
        <f aca="false">BB288-$AB288</f>
        <v>#DIV/0!</v>
      </c>
      <c r="BC332" s="536" t="e">
        <f aca="false">BC288-$AB288</f>
        <v>#DIV/0!</v>
      </c>
    </row>
    <row r="333" customFormat="false" ht="15" hidden="false" customHeight="false" outlineLevel="0" collapsed="false">
      <c r="A333" s="24"/>
      <c r="B333" s="2"/>
      <c r="C333" s="419"/>
      <c r="D333" s="482"/>
      <c r="E333" s="419"/>
      <c r="F333" s="482"/>
      <c r="G333" s="439"/>
      <c r="H333" s="439"/>
      <c r="I333" s="439"/>
      <c r="J333" s="439"/>
      <c r="K333" s="439"/>
      <c r="L333" s="439"/>
      <c r="M333" s="439"/>
      <c r="N333" s="540" t="n">
        <f aca="false">N289-$AB289</f>
        <v>0</v>
      </c>
      <c r="O333" s="540" t="n">
        <f aca="false">O289-$AB289</f>
        <v>0</v>
      </c>
      <c r="P333" s="540" t="n">
        <f aca="false">P289-$AB289</f>
        <v>0</v>
      </c>
      <c r="Q333" s="540" t="n">
        <f aca="false">Q289-$AB289</f>
        <v>0</v>
      </c>
      <c r="R333" s="439"/>
      <c r="S333" s="541" t="n">
        <f aca="false">S289-$K289</f>
        <v>0</v>
      </c>
      <c r="T333" s="439"/>
      <c r="U333" s="482"/>
      <c r="V333" s="419"/>
      <c r="W333" s="482"/>
      <c r="X333" s="439"/>
      <c r="Y333" s="439"/>
      <c r="Z333" s="439"/>
      <c r="AA333" s="439"/>
      <c r="AB333" s="439"/>
      <c r="AC333" s="439"/>
      <c r="AD333" s="439"/>
      <c r="AE333" s="540" t="n">
        <f aca="false">AE289-$AB289</f>
        <v>0</v>
      </c>
      <c r="AF333" s="540" t="n">
        <f aca="false">AF289-$AB289</f>
        <v>0</v>
      </c>
      <c r="AG333" s="540" t="n">
        <f aca="false">AG289-$AB289</f>
        <v>0</v>
      </c>
      <c r="AH333" s="540" t="n">
        <f aca="false">AH289-$AB289</f>
        <v>0</v>
      </c>
      <c r="AI333" s="439"/>
      <c r="AJ333" s="541" t="n">
        <f aca="false">AJ289-$AB289</f>
        <v>0</v>
      </c>
      <c r="AK333" s="439"/>
      <c r="AL333" s="535" t="n">
        <f aca="false">AL289-$AB289</f>
        <v>9200</v>
      </c>
      <c r="AM333" s="536" t="n">
        <f aca="false">AM289-$AB289</f>
        <v>5799.5</v>
      </c>
      <c r="AN333" s="536" t="n">
        <f aca="false">AN289-$AB289</f>
        <v>15155</v>
      </c>
      <c r="AO333" s="536" t="n">
        <f aca="false">AO289-$AB289</f>
        <v>6197.5</v>
      </c>
      <c r="AP333" s="536" t="n">
        <f aca="false">AP289-$AB289</f>
        <v>26270</v>
      </c>
      <c r="AQ333" s="536" t="n">
        <f aca="false">AQ289-$AB289</f>
        <v>8835</v>
      </c>
      <c r="AR333" s="536" t="n">
        <f aca="false">AR289-$AB289</f>
        <v>37940</v>
      </c>
      <c r="AS333" s="536" t="n">
        <f aca="false">AS289-$AB289</f>
        <v>29040</v>
      </c>
      <c r="AT333" s="536" t="n">
        <f aca="false">AT289-$AB289</f>
        <v>44170</v>
      </c>
      <c r="AU333" s="536" t="n">
        <f aca="false">AU289-$AB289</f>
        <v>9035</v>
      </c>
      <c r="AV333" s="536" t="n">
        <f aca="false">AV289-$AB289</f>
        <v>18550</v>
      </c>
      <c r="AW333" s="536" t="n">
        <f aca="false">AW289-$AB289</f>
        <v>25175</v>
      </c>
      <c r="AX333" s="536" t="n">
        <f aca="false">AX289-$AB289</f>
        <v>31800</v>
      </c>
      <c r="AY333" s="536" t="n">
        <f aca="false">AY289-$AB289</f>
        <v>38425</v>
      </c>
      <c r="AZ333" s="536" t="n">
        <f aca="false">AZ289-$AB289</f>
        <v>5377.5</v>
      </c>
      <c r="BA333" s="536" t="n">
        <f aca="false">BA289-$AB289</f>
        <v>45600</v>
      </c>
      <c r="BB333" s="536" t="e">
        <f aca="false">BB289-$AB289</f>
        <v>#DIV/0!</v>
      </c>
      <c r="BC333" s="536" t="e">
        <f aca="false">BC289-$AB289</f>
        <v>#DIV/0!</v>
      </c>
    </row>
    <row r="334" customFormat="false" ht="15" hidden="false" customHeight="false" outlineLevel="0" collapsed="false">
      <c r="A334" s="24"/>
      <c r="B334" s="2"/>
      <c r="C334" s="419"/>
      <c r="D334" s="482"/>
      <c r="E334" s="419"/>
      <c r="F334" s="482"/>
      <c r="G334" s="439"/>
      <c r="H334" s="439"/>
      <c r="I334" s="439"/>
      <c r="J334" s="439"/>
      <c r="K334" s="439"/>
      <c r="L334" s="439"/>
      <c r="M334" s="439"/>
      <c r="N334" s="540" t="n">
        <f aca="false">N290-$AB290</f>
        <v>0</v>
      </c>
      <c r="O334" s="540" t="n">
        <f aca="false">O290-$AB290</f>
        <v>0</v>
      </c>
      <c r="P334" s="540" t="n">
        <f aca="false">P290-$AB290</f>
        <v>0</v>
      </c>
      <c r="Q334" s="540" t="n">
        <f aca="false">Q290-$AB290</f>
        <v>0</v>
      </c>
      <c r="R334" s="439"/>
      <c r="S334" s="541" t="n">
        <f aca="false">S290-$K290</f>
        <v>0</v>
      </c>
      <c r="T334" s="439"/>
      <c r="U334" s="482"/>
      <c r="V334" s="419"/>
      <c r="W334" s="482"/>
      <c r="X334" s="439"/>
      <c r="Y334" s="439"/>
      <c r="Z334" s="439"/>
      <c r="AA334" s="439"/>
      <c r="AB334" s="439"/>
      <c r="AC334" s="439"/>
      <c r="AD334" s="439"/>
      <c r="AE334" s="540" t="n">
        <f aca="false">AE290-$AB290</f>
        <v>0</v>
      </c>
      <c r="AF334" s="540" t="n">
        <f aca="false">AF290-$AB290</f>
        <v>0</v>
      </c>
      <c r="AG334" s="540" t="n">
        <f aca="false">AG290-$AB290</f>
        <v>0</v>
      </c>
      <c r="AH334" s="540" t="n">
        <f aca="false">AH290-$AB290</f>
        <v>0</v>
      </c>
      <c r="AI334" s="439"/>
      <c r="AJ334" s="541" t="n">
        <f aca="false">AJ290-$AB290</f>
        <v>0</v>
      </c>
      <c r="AK334" s="439"/>
      <c r="AL334" s="535" t="n">
        <f aca="false">AL290-$AB290</f>
        <v>9600</v>
      </c>
      <c r="AM334" s="536" t="n">
        <f aca="false">AM290-$AB290</f>
        <v>6011</v>
      </c>
      <c r="AN334" s="536" t="n">
        <f aca="false">AN290-$AB290</f>
        <v>15590</v>
      </c>
      <c r="AO334" s="536" t="n">
        <f aca="false">AO290-$AB290</f>
        <v>6405</v>
      </c>
      <c r="AP334" s="536" t="n">
        <f aca="false">AP290-$AB290</f>
        <v>27560</v>
      </c>
      <c r="AQ334" s="536" t="n">
        <f aca="false">AQ290-$AB290</f>
        <v>9130</v>
      </c>
      <c r="AR334" s="536" t="n">
        <f aca="false">AR290-$AB290</f>
        <v>39320</v>
      </c>
      <c r="AS334" s="536" t="n">
        <f aca="false">AS290-$AB290</f>
        <v>30120</v>
      </c>
      <c r="AT334" s="536" t="n">
        <f aca="false">AT290-$AB290</f>
        <v>45760</v>
      </c>
      <c r="AU334" s="536" t="n">
        <f aca="false">AU290-$AB290</f>
        <v>9230</v>
      </c>
      <c r="AV334" s="536" t="n">
        <f aca="false">AV290-$AB290</f>
        <v>18900</v>
      </c>
      <c r="AW334" s="536" t="n">
        <f aca="false">AW290-$AB290</f>
        <v>25650</v>
      </c>
      <c r="AX334" s="536" t="n">
        <f aca="false">AX290-$AB290</f>
        <v>32400</v>
      </c>
      <c r="AY334" s="536" t="n">
        <f aca="false">AY290-$AB290</f>
        <v>39150</v>
      </c>
      <c r="AZ334" s="536" t="n">
        <f aca="false">AZ290-$AB290</f>
        <v>5445</v>
      </c>
      <c r="BA334" s="536" t="n">
        <f aca="false">BA290-$AB290</f>
        <v>46800</v>
      </c>
      <c r="BB334" s="536" t="e">
        <f aca="false">BB290-$AB290</f>
        <v>#DIV/0!</v>
      </c>
      <c r="BC334" s="536" t="e">
        <f aca="false">BC290-$AB290</f>
        <v>#DIV/0!</v>
      </c>
    </row>
    <row r="335" customFormat="false" ht="15" hidden="false" customHeight="false" outlineLevel="0" collapsed="false">
      <c r="A335" s="24"/>
      <c r="B335" s="2"/>
      <c r="C335" s="419"/>
      <c r="D335" s="482"/>
      <c r="E335" s="419"/>
      <c r="F335" s="482"/>
      <c r="G335" s="439"/>
      <c r="H335" s="439"/>
      <c r="I335" s="439"/>
      <c r="J335" s="439"/>
      <c r="K335" s="439"/>
      <c r="L335" s="439"/>
      <c r="M335" s="439"/>
      <c r="N335" s="540" t="n">
        <f aca="false">N291-$AB291</f>
        <v>0</v>
      </c>
      <c r="O335" s="540" t="n">
        <f aca="false">O291-$AB291</f>
        <v>0</v>
      </c>
      <c r="P335" s="540" t="n">
        <f aca="false">P291-$AB291</f>
        <v>0</v>
      </c>
      <c r="Q335" s="540" t="n">
        <f aca="false">Q291-$AB291</f>
        <v>0</v>
      </c>
      <c r="R335" s="439"/>
      <c r="S335" s="541" t="n">
        <f aca="false">S291-$K291</f>
        <v>0</v>
      </c>
      <c r="T335" s="439"/>
      <c r="U335" s="482"/>
      <c r="V335" s="419"/>
      <c r="W335" s="482"/>
      <c r="X335" s="439"/>
      <c r="Y335" s="439"/>
      <c r="Z335" s="439"/>
      <c r="AA335" s="439"/>
      <c r="AB335" s="439"/>
      <c r="AC335" s="439"/>
      <c r="AD335" s="439"/>
      <c r="AE335" s="540" t="n">
        <f aca="false">AE291-$AB291</f>
        <v>0</v>
      </c>
      <c r="AF335" s="540" t="n">
        <f aca="false">AF291-$AB291</f>
        <v>0</v>
      </c>
      <c r="AG335" s="540" t="n">
        <f aca="false">AG291-$AB291</f>
        <v>0</v>
      </c>
      <c r="AH335" s="540" t="n">
        <f aca="false">AH291-$AB291</f>
        <v>0</v>
      </c>
      <c r="AI335" s="439"/>
      <c r="AJ335" s="541" t="n">
        <f aca="false">AJ291-$AB291</f>
        <v>0</v>
      </c>
      <c r="AK335" s="439"/>
      <c r="AL335" s="535" t="n">
        <f aca="false">AL291-$AB291</f>
        <v>10000</v>
      </c>
      <c r="AM335" s="536" t="n">
        <f aca="false">AM291-$AB291</f>
        <v>6222.5</v>
      </c>
      <c r="AN335" s="536" t="n">
        <f aca="false">AN291-$AB291</f>
        <v>16025</v>
      </c>
      <c r="AO335" s="536" t="n">
        <f aca="false">AO291-$AB291</f>
        <v>6612.5</v>
      </c>
      <c r="AP335" s="536" t="n">
        <f aca="false">AP291-$AB291</f>
        <v>28850</v>
      </c>
      <c r="AQ335" s="536" t="n">
        <f aca="false">AQ291-$AB291</f>
        <v>9425</v>
      </c>
      <c r="AR335" s="536" t="n">
        <f aca="false">AR291-$AB291</f>
        <v>40700</v>
      </c>
      <c r="AS335" s="536" t="n">
        <f aca="false">AS291-$AB291</f>
        <v>31200</v>
      </c>
      <c r="AT335" s="536" t="n">
        <f aca="false">AT291-$AB291</f>
        <v>47350</v>
      </c>
      <c r="AU335" s="536" t="n">
        <f aca="false">AU291-$AB291</f>
        <v>9425</v>
      </c>
      <c r="AV335" s="536" t="n">
        <f aca="false">AV291-$AB291</f>
        <v>19250</v>
      </c>
      <c r="AW335" s="536" t="n">
        <f aca="false">AW291-$AB291</f>
        <v>26125</v>
      </c>
      <c r="AX335" s="536" t="n">
        <f aca="false">AX291-$AB291</f>
        <v>33000</v>
      </c>
      <c r="AY335" s="536" t="n">
        <f aca="false">AY291-$AB291</f>
        <v>39875</v>
      </c>
      <c r="AZ335" s="536" t="n">
        <f aca="false">AZ291-$AB291</f>
        <v>5512.5</v>
      </c>
      <c r="BA335" s="536" t="n">
        <f aca="false">BA291-$AB291</f>
        <v>48000</v>
      </c>
      <c r="BB335" s="536" t="e">
        <f aca="false">BB291-$AB291</f>
        <v>#DIV/0!</v>
      </c>
      <c r="BC335" s="536" t="e">
        <f aca="false">BC291-$AB291</f>
        <v>#DIV/0!</v>
      </c>
    </row>
    <row r="336" customFormat="false" ht="15" hidden="false" customHeight="false" outlineLevel="0" collapsed="false">
      <c r="A336" s="24"/>
      <c r="B336" s="2"/>
      <c r="C336" s="419"/>
      <c r="D336" s="482"/>
      <c r="E336" s="419"/>
      <c r="F336" s="482"/>
      <c r="G336" s="439"/>
      <c r="H336" s="439"/>
      <c r="I336" s="439"/>
      <c r="J336" s="439"/>
      <c r="K336" s="439"/>
      <c r="L336" s="439"/>
      <c r="M336" s="439"/>
      <c r="N336" s="540" t="n">
        <f aca="false">N292-$AB292</f>
        <v>0</v>
      </c>
      <c r="O336" s="540" t="n">
        <f aca="false">O292-$AB292</f>
        <v>0</v>
      </c>
      <c r="P336" s="540" t="n">
        <f aca="false">P292-$AB292</f>
        <v>0</v>
      </c>
      <c r="Q336" s="540" t="n">
        <f aca="false">Q292-$AB292</f>
        <v>0</v>
      </c>
      <c r="R336" s="439"/>
      <c r="S336" s="541" t="n">
        <f aca="false">S292-$K292</f>
        <v>0</v>
      </c>
      <c r="T336" s="439"/>
      <c r="U336" s="482"/>
      <c r="V336" s="419"/>
      <c r="W336" s="482"/>
      <c r="X336" s="439"/>
      <c r="Y336" s="439"/>
      <c r="Z336" s="439"/>
      <c r="AA336" s="439"/>
      <c r="AB336" s="439"/>
      <c r="AC336" s="439"/>
      <c r="AD336" s="439"/>
      <c r="AE336" s="540" t="n">
        <f aca="false">AE292-$AB292</f>
        <v>0</v>
      </c>
      <c r="AF336" s="540" t="n">
        <f aca="false">AF292-$AB292</f>
        <v>0</v>
      </c>
      <c r="AG336" s="540" t="n">
        <f aca="false">AG292-$AB292</f>
        <v>0</v>
      </c>
      <c r="AH336" s="540" t="n">
        <f aca="false">AH292-$AB292</f>
        <v>0</v>
      </c>
      <c r="AI336" s="439"/>
      <c r="AJ336" s="541" t="n">
        <f aca="false">AJ292-$AB292</f>
        <v>0</v>
      </c>
      <c r="AK336" s="439"/>
      <c r="AL336" s="535" t="n">
        <f aca="false">AL292-$AB292</f>
        <v>10400</v>
      </c>
      <c r="AM336" s="536" t="n">
        <f aca="false">AM292-$AB292</f>
        <v>6434</v>
      </c>
      <c r="AN336" s="536" t="n">
        <f aca="false">AN292-$AB292</f>
        <v>16460</v>
      </c>
      <c r="AO336" s="536" t="n">
        <f aca="false">AO292-$AB292</f>
        <v>6820</v>
      </c>
      <c r="AP336" s="536" t="n">
        <f aca="false">AP292-$AB292</f>
        <v>30140</v>
      </c>
      <c r="AQ336" s="536" t="n">
        <f aca="false">AQ292-$AB292</f>
        <v>9720</v>
      </c>
      <c r="AR336" s="536" t="n">
        <f aca="false">AR292-$AB292</f>
        <v>42080</v>
      </c>
      <c r="AS336" s="536" t="n">
        <f aca="false">AS292-$AB292</f>
        <v>32280</v>
      </c>
      <c r="AT336" s="536" t="n">
        <f aca="false">AT292-$AB292</f>
        <v>48940</v>
      </c>
      <c r="AU336" s="536" t="n">
        <f aca="false">AU292-$AB292</f>
        <v>9620</v>
      </c>
      <c r="AV336" s="536" t="n">
        <f aca="false">AV292-$AB292</f>
        <v>19600</v>
      </c>
      <c r="AW336" s="536" t="n">
        <f aca="false">AW292-$AB292</f>
        <v>26600</v>
      </c>
      <c r="AX336" s="536" t="n">
        <f aca="false">AX292-$AB292</f>
        <v>33600</v>
      </c>
      <c r="AY336" s="536" t="n">
        <f aca="false">AY292-$AB292</f>
        <v>40600</v>
      </c>
      <c r="AZ336" s="536" t="n">
        <f aca="false">AZ292-$AB292</f>
        <v>5580</v>
      </c>
      <c r="BA336" s="536" t="n">
        <f aca="false">BA292-$AB292</f>
        <v>49200</v>
      </c>
      <c r="BB336" s="536" t="e">
        <f aca="false">BB292-$AB292</f>
        <v>#DIV/0!</v>
      </c>
      <c r="BC336" s="536" t="e">
        <f aca="false">BC292-$AB292</f>
        <v>#DIV/0!</v>
      </c>
    </row>
    <row r="337" customFormat="false" ht="15" hidden="false" customHeight="false" outlineLevel="0" collapsed="false">
      <c r="A337" s="24"/>
      <c r="B337" s="2"/>
      <c r="C337" s="419"/>
      <c r="D337" s="482"/>
      <c r="E337" s="419"/>
      <c r="F337" s="482"/>
      <c r="G337" s="439"/>
      <c r="H337" s="439"/>
      <c r="I337" s="439"/>
      <c r="J337" s="439"/>
      <c r="K337" s="439"/>
      <c r="L337" s="439"/>
      <c r="M337" s="439"/>
      <c r="N337" s="540" t="n">
        <f aca="false">N293-$AB293</f>
        <v>0</v>
      </c>
      <c r="O337" s="540" t="n">
        <f aca="false">O293-$AB293</f>
        <v>0</v>
      </c>
      <c r="P337" s="540" t="n">
        <f aca="false">P293-$AB293</f>
        <v>0</v>
      </c>
      <c r="Q337" s="540" t="n">
        <f aca="false">Q293-$AB293</f>
        <v>0</v>
      </c>
      <c r="R337" s="439"/>
      <c r="S337" s="541" t="n">
        <f aca="false">S293-$K293</f>
        <v>0</v>
      </c>
      <c r="T337" s="439"/>
      <c r="U337" s="482"/>
      <c r="V337" s="419"/>
      <c r="W337" s="482"/>
      <c r="X337" s="439"/>
      <c r="Y337" s="439"/>
      <c r="Z337" s="439"/>
      <c r="AA337" s="439"/>
      <c r="AB337" s="439"/>
      <c r="AC337" s="439"/>
      <c r="AD337" s="439"/>
      <c r="AE337" s="540" t="n">
        <f aca="false">AE293-$AB293</f>
        <v>0</v>
      </c>
      <c r="AF337" s="540" t="n">
        <f aca="false">AF293-$AB293</f>
        <v>0</v>
      </c>
      <c r="AG337" s="540" t="n">
        <f aca="false">AG293-$AB293</f>
        <v>0</v>
      </c>
      <c r="AH337" s="540" t="n">
        <f aca="false">AH293-$AB293</f>
        <v>0</v>
      </c>
      <c r="AI337" s="439"/>
      <c r="AJ337" s="541" t="n">
        <f aca="false">AJ293-$AB293</f>
        <v>0</v>
      </c>
      <c r="AK337" s="439"/>
      <c r="AL337" s="535" t="n">
        <f aca="false">AL293-$AB293</f>
        <v>10800</v>
      </c>
      <c r="AM337" s="536" t="n">
        <f aca="false">AM293-$AB293</f>
        <v>6645.5</v>
      </c>
      <c r="AN337" s="536" t="n">
        <f aca="false">AN293-$AB293</f>
        <v>16895</v>
      </c>
      <c r="AO337" s="536" t="n">
        <f aca="false">AO293-$AB293</f>
        <v>7027.5</v>
      </c>
      <c r="AP337" s="536" t="n">
        <f aca="false">AP293-$AB293</f>
        <v>31430</v>
      </c>
      <c r="AQ337" s="536" t="n">
        <f aca="false">AQ293-$AB293</f>
        <v>10015</v>
      </c>
      <c r="AR337" s="536" t="n">
        <f aca="false">AR293-$AB293</f>
        <v>43460</v>
      </c>
      <c r="AS337" s="536" t="n">
        <f aca="false">AS293-$AB293</f>
        <v>33360</v>
      </c>
      <c r="AT337" s="536" t="n">
        <f aca="false">AT293-$AB293</f>
        <v>50530</v>
      </c>
      <c r="AU337" s="536" t="n">
        <f aca="false">AU293-$AB293</f>
        <v>9815</v>
      </c>
      <c r="AV337" s="536" t="n">
        <f aca="false">AV293-$AB293</f>
        <v>19950</v>
      </c>
      <c r="AW337" s="536" t="n">
        <f aca="false">AW293-$AB293</f>
        <v>27075</v>
      </c>
      <c r="AX337" s="536" t="n">
        <f aca="false">AX293-$AB293</f>
        <v>34200</v>
      </c>
      <c r="AY337" s="536" t="n">
        <f aca="false">AY293-$AB293</f>
        <v>41325</v>
      </c>
      <c r="AZ337" s="536" t="n">
        <f aca="false">AZ293-$AB293</f>
        <v>5647.5</v>
      </c>
      <c r="BA337" s="536" t="n">
        <f aca="false">BA293-$AB293</f>
        <v>50400</v>
      </c>
      <c r="BB337" s="536" t="e">
        <f aca="false">BB293-$AB293</f>
        <v>#DIV/0!</v>
      </c>
      <c r="BC337" s="536" t="e">
        <f aca="false">BC293-$AB293</f>
        <v>#DIV/0!</v>
      </c>
    </row>
    <row r="338" customFormat="false" ht="15" hidden="false" customHeight="false" outlineLevel="0" collapsed="false">
      <c r="A338" s="24"/>
      <c r="B338" s="2"/>
      <c r="C338" s="419"/>
      <c r="D338" s="482"/>
      <c r="E338" s="419"/>
      <c r="F338" s="482"/>
      <c r="G338" s="439"/>
      <c r="H338" s="439"/>
      <c r="I338" s="439"/>
      <c r="J338" s="439"/>
      <c r="K338" s="439"/>
      <c r="L338" s="439"/>
      <c r="M338" s="439"/>
      <c r="N338" s="540" t="n">
        <f aca="false">N294-$AB294</f>
        <v>0</v>
      </c>
      <c r="O338" s="540" t="n">
        <f aca="false">O294-$AB294</f>
        <v>0</v>
      </c>
      <c r="P338" s="540" t="n">
        <f aca="false">P294-$AB294</f>
        <v>0</v>
      </c>
      <c r="Q338" s="540" t="n">
        <f aca="false">Q294-$AB294</f>
        <v>0</v>
      </c>
      <c r="R338" s="439"/>
      <c r="S338" s="541" t="n">
        <f aca="false">S294-$K294</f>
        <v>0</v>
      </c>
      <c r="T338" s="439"/>
      <c r="U338" s="482"/>
      <c r="V338" s="419"/>
      <c r="W338" s="482"/>
      <c r="X338" s="439"/>
      <c r="Y338" s="439"/>
      <c r="Z338" s="439"/>
      <c r="AA338" s="439"/>
      <c r="AB338" s="439"/>
      <c r="AC338" s="439"/>
      <c r="AD338" s="439"/>
      <c r="AE338" s="540" t="n">
        <f aca="false">AE294-$AB294</f>
        <v>0</v>
      </c>
      <c r="AF338" s="540" t="n">
        <f aca="false">AF294-$AB294</f>
        <v>0</v>
      </c>
      <c r="AG338" s="540" t="n">
        <f aca="false">AG294-$AB294</f>
        <v>0</v>
      </c>
      <c r="AH338" s="540" t="n">
        <f aca="false">AH294-$AB294</f>
        <v>0</v>
      </c>
      <c r="AI338" s="439"/>
      <c r="AJ338" s="541" t="n">
        <f aca="false">AJ294-$AB294</f>
        <v>0</v>
      </c>
      <c r="AK338" s="439"/>
      <c r="AL338" s="535" t="n">
        <f aca="false">AL294-$AB294</f>
        <v>11200</v>
      </c>
      <c r="AM338" s="536" t="n">
        <f aca="false">AM294-$AB294</f>
        <v>6857</v>
      </c>
      <c r="AN338" s="536" t="n">
        <f aca="false">AN294-$AB294</f>
        <v>17330</v>
      </c>
      <c r="AO338" s="536" t="n">
        <f aca="false">AO294-$AB294</f>
        <v>7235</v>
      </c>
      <c r="AP338" s="536" t="n">
        <f aca="false">AP294-$AB294</f>
        <v>32720</v>
      </c>
      <c r="AQ338" s="536" t="n">
        <f aca="false">AQ294-$AB294</f>
        <v>10310</v>
      </c>
      <c r="AR338" s="536" t="n">
        <f aca="false">AR294-$AB294</f>
        <v>44840</v>
      </c>
      <c r="AS338" s="536" t="n">
        <f aca="false">AS294-$AB294</f>
        <v>34440</v>
      </c>
      <c r="AT338" s="536" t="n">
        <f aca="false">AT294-$AB294</f>
        <v>52120</v>
      </c>
      <c r="AU338" s="536" t="n">
        <f aca="false">AU294-$AB294</f>
        <v>10010</v>
      </c>
      <c r="AV338" s="536" t="n">
        <f aca="false">AV294-$AB294</f>
        <v>20300</v>
      </c>
      <c r="AW338" s="536" t="n">
        <f aca="false">AW294-$AB294</f>
        <v>27550</v>
      </c>
      <c r="AX338" s="536" t="n">
        <f aca="false">AX294-$AB294</f>
        <v>34800</v>
      </c>
      <c r="AY338" s="536" t="n">
        <f aca="false">AY294-$AB294</f>
        <v>42050</v>
      </c>
      <c r="AZ338" s="536" t="n">
        <f aca="false">AZ294-$AB294</f>
        <v>5715</v>
      </c>
      <c r="BA338" s="536" t="n">
        <f aca="false">BA294-$AB294</f>
        <v>51600</v>
      </c>
      <c r="BB338" s="536" t="e">
        <f aca="false">BB294-$AB294</f>
        <v>#DIV/0!</v>
      </c>
      <c r="BC338" s="536" t="e">
        <f aca="false">BC294-$AB294</f>
        <v>#DIV/0!</v>
      </c>
    </row>
    <row r="339" customFormat="false" ht="15" hidden="false" customHeight="false" outlineLevel="0" collapsed="false">
      <c r="A339" s="24"/>
      <c r="B339" s="2"/>
      <c r="C339" s="419"/>
      <c r="D339" s="482"/>
      <c r="E339" s="419"/>
      <c r="F339" s="482"/>
      <c r="G339" s="439"/>
      <c r="H339" s="439"/>
      <c r="I339" s="439"/>
      <c r="J339" s="439"/>
      <c r="K339" s="439"/>
      <c r="L339" s="439"/>
      <c r="M339" s="439"/>
      <c r="N339" s="540" t="n">
        <f aca="false">N295-$AB295</f>
        <v>0</v>
      </c>
      <c r="O339" s="540" t="n">
        <f aca="false">O295-$AB295</f>
        <v>0</v>
      </c>
      <c r="P339" s="540" t="n">
        <f aca="false">P295-$AB295</f>
        <v>0</v>
      </c>
      <c r="Q339" s="540" t="n">
        <f aca="false">Q295-$AB295</f>
        <v>0</v>
      </c>
      <c r="R339" s="439"/>
      <c r="S339" s="541" t="n">
        <f aca="false">S295-$K295</f>
        <v>0</v>
      </c>
      <c r="T339" s="439"/>
      <c r="U339" s="482"/>
      <c r="V339" s="419"/>
      <c r="W339" s="482"/>
      <c r="X339" s="439"/>
      <c r="Y339" s="439"/>
      <c r="Z339" s="439"/>
      <c r="AA339" s="439"/>
      <c r="AB339" s="439"/>
      <c r="AC339" s="439"/>
      <c r="AD339" s="439"/>
      <c r="AE339" s="540" t="n">
        <f aca="false">AE295-$AB295</f>
        <v>0</v>
      </c>
      <c r="AF339" s="540" t="n">
        <f aca="false">AF295-$AB295</f>
        <v>0</v>
      </c>
      <c r="AG339" s="540" t="n">
        <f aca="false">AG295-$AB295</f>
        <v>0</v>
      </c>
      <c r="AH339" s="540" t="n">
        <f aca="false">AH295-$AB295</f>
        <v>0</v>
      </c>
      <c r="AI339" s="439"/>
      <c r="AJ339" s="541" t="n">
        <f aca="false">AJ295-$AB295</f>
        <v>0</v>
      </c>
      <c r="AK339" s="439"/>
      <c r="AL339" s="535" t="n">
        <f aca="false">AL295-$AB295</f>
        <v>11600</v>
      </c>
      <c r="AM339" s="536" t="n">
        <f aca="false">AM295-$AB295</f>
        <v>10118.5</v>
      </c>
      <c r="AN339" s="536" t="n">
        <f aca="false">AN295-$AB295</f>
        <v>17765</v>
      </c>
      <c r="AO339" s="536" t="n">
        <f aca="false">AO295-$AB295</f>
        <v>7442.5</v>
      </c>
      <c r="AP339" s="536" t="n">
        <f aca="false">AP295-$AB295</f>
        <v>34010</v>
      </c>
      <c r="AQ339" s="536" t="n">
        <f aca="false">AQ295-$AB295</f>
        <v>10605</v>
      </c>
      <c r="AR339" s="536" t="n">
        <f aca="false">AR295-$AB295</f>
        <v>66220</v>
      </c>
      <c r="AS339" s="536" t="n">
        <f aca="false">AS295-$AB295</f>
        <v>35520</v>
      </c>
      <c r="AT339" s="536" t="n">
        <f aca="false">AT295-$AB295</f>
        <v>53710</v>
      </c>
      <c r="AU339" s="536" t="n">
        <f aca="false">AU295-$AB295</f>
        <v>10205</v>
      </c>
      <c r="AV339" s="536" t="n">
        <f aca="false">AV295-$AB295</f>
        <v>20650</v>
      </c>
      <c r="AW339" s="536" t="n">
        <f aca="false">AW295-$AB295</f>
        <v>28025</v>
      </c>
      <c r="AX339" s="536" t="n">
        <f aca="false">AX295-$AB295</f>
        <v>35400</v>
      </c>
      <c r="AY339" s="536" t="n">
        <f aca="false">AY295-$AB295</f>
        <v>42775</v>
      </c>
      <c r="AZ339" s="536" t="n">
        <f aca="false">AZ295-$AB295</f>
        <v>5782.5</v>
      </c>
      <c r="BA339" s="536" t="n">
        <f aca="false">BA295-$AB295</f>
        <v>52800</v>
      </c>
      <c r="BB339" s="536" t="e">
        <f aca="false">BB295-$AB295</f>
        <v>#DIV/0!</v>
      </c>
      <c r="BC339" s="536" t="e">
        <f aca="false">BC295-$AB295</f>
        <v>#DIV/0!</v>
      </c>
    </row>
    <row r="340" customFormat="false" ht="15" hidden="false" customHeight="false" outlineLevel="0" collapsed="false">
      <c r="A340" s="24"/>
      <c r="B340" s="2"/>
      <c r="C340" s="419"/>
      <c r="D340" s="482"/>
      <c r="E340" s="419"/>
      <c r="F340" s="482"/>
      <c r="G340" s="439"/>
      <c r="H340" s="439"/>
      <c r="I340" s="439"/>
      <c r="J340" s="439"/>
      <c r="K340" s="439"/>
      <c r="L340" s="439"/>
      <c r="M340" s="439"/>
      <c r="N340" s="540" t="n">
        <f aca="false">N296-$AB296</f>
        <v>0</v>
      </c>
      <c r="O340" s="540" t="n">
        <f aca="false">O296-$AB296</f>
        <v>0</v>
      </c>
      <c r="P340" s="540" t="n">
        <f aca="false">P296-$AB296</f>
        <v>0</v>
      </c>
      <c r="Q340" s="540" t="n">
        <f aca="false">Q296-$AB296</f>
        <v>0</v>
      </c>
      <c r="R340" s="439"/>
      <c r="S340" s="541" t="n">
        <f aca="false">S296-$K296</f>
        <v>0</v>
      </c>
      <c r="T340" s="439"/>
      <c r="U340" s="482"/>
      <c r="V340" s="419"/>
      <c r="W340" s="482"/>
      <c r="X340" s="439"/>
      <c r="Y340" s="439"/>
      <c r="Z340" s="439"/>
      <c r="AA340" s="439"/>
      <c r="AB340" s="439"/>
      <c r="AC340" s="439"/>
      <c r="AD340" s="439"/>
      <c r="AE340" s="540" t="n">
        <f aca="false">AE296-$AB296</f>
        <v>0</v>
      </c>
      <c r="AF340" s="540" t="n">
        <f aca="false">AF296-$AB296</f>
        <v>0</v>
      </c>
      <c r="AG340" s="540" t="n">
        <f aca="false">AG296-$AB296</f>
        <v>0</v>
      </c>
      <c r="AH340" s="540" t="n">
        <f aca="false">AH296-$AB296</f>
        <v>0</v>
      </c>
      <c r="AI340" s="439"/>
      <c r="AJ340" s="541" t="n">
        <f aca="false">AJ296-$AB296</f>
        <v>0</v>
      </c>
      <c r="AK340" s="439"/>
      <c r="AL340" s="535" t="n">
        <f aca="false">AL296-$AB296</f>
        <v>12000</v>
      </c>
      <c r="AM340" s="536" t="n">
        <f aca="false">AM296-$AB296</f>
        <v>10330</v>
      </c>
      <c r="AN340" s="536" t="n">
        <f aca="false">AN296-$AB296</f>
        <v>18200</v>
      </c>
      <c r="AO340" s="536" t="n">
        <f aca="false">AO296-$AB296</f>
        <v>7650</v>
      </c>
      <c r="AP340" s="536" t="n">
        <f aca="false">AP296-$AB296</f>
        <v>35300</v>
      </c>
      <c r="AQ340" s="536" t="n">
        <f aca="false">AQ296-$AB296</f>
        <v>10900</v>
      </c>
      <c r="AR340" s="536" t="n">
        <f aca="false">AR296-$AB296</f>
        <v>67600</v>
      </c>
      <c r="AS340" s="536" t="n">
        <f aca="false">AS296-$AB296</f>
        <v>36600</v>
      </c>
      <c r="AT340" s="536" t="n">
        <f aca="false">AT296-$AB296</f>
        <v>55300</v>
      </c>
      <c r="AU340" s="536" t="n">
        <f aca="false">AU296-$AB296</f>
        <v>10400</v>
      </c>
      <c r="AV340" s="536" t="n">
        <f aca="false">AV296-$AB296</f>
        <v>21000</v>
      </c>
      <c r="AW340" s="536" t="n">
        <f aca="false">AW296-$AB296</f>
        <v>28500</v>
      </c>
      <c r="AX340" s="536" t="n">
        <f aca="false">AX296-$AB296</f>
        <v>36000</v>
      </c>
      <c r="AY340" s="536" t="n">
        <f aca="false">AY296-$AB296</f>
        <v>43500</v>
      </c>
      <c r="AZ340" s="536" t="n">
        <f aca="false">AZ296-$AB296</f>
        <v>5850</v>
      </c>
      <c r="BA340" s="536" t="n">
        <f aca="false">BA296-$AB296</f>
        <v>54000</v>
      </c>
      <c r="BB340" s="536" t="e">
        <f aca="false">BB296-$AB296</f>
        <v>#DIV/0!</v>
      </c>
      <c r="BC340" s="536" t="e">
        <f aca="false">BC296-$AB296</f>
        <v>#DIV/0!</v>
      </c>
    </row>
    <row r="341" customFormat="false" ht="15" hidden="false" customHeight="false" outlineLevel="0" collapsed="false">
      <c r="A341" s="24"/>
      <c r="B341" s="2"/>
      <c r="C341" s="452"/>
      <c r="D341" s="449"/>
      <c r="E341" s="452"/>
      <c r="F341" s="449"/>
      <c r="G341" s="452"/>
      <c r="H341" s="452"/>
      <c r="I341" s="452"/>
      <c r="J341" s="452"/>
      <c r="K341" s="452"/>
      <c r="L341" s="452"/>
      <c r="M341" s="452"/>
      <c r="N341" s="542" t="n">
        <f aca="false">N340/20</f>
        <v>0</v>
      </c>
      <c r="O341" s="542" t="n">
        <f aca="false">O340/20</f>
        <v>0</v>
      </c>
      <c r="P341" s="542" t="n">
        <f aca="false">P340/20</f>
        <v>0</v>
      </c>
      <c r="Q341" s="542" t="n">
        <f aca="false">Q340/20</f>
        <v>0</v>
      </c>
      <c r="R341" s="452"/>
      <c r="S341" s="453" t="n">
        <f aca="false">S340/20</f>
        <v>0</v>
      </c>
      <c r="T341" s="454"/>
      <c r="U341" s="449"/>
      <c r="V341" s="452"/>
      <c r="W341" s="449"/>
      <c r="X341" s="452"/>
      <c r="Y341" s="452"/>
      <c r="Z341" s="452"/>
      <c r="AA341" s="452"/>
      <c r="AB341" s="452"/>
      <c r="AC341" s="452"/>
      <c r="AD341" s="452"/>
      <c r="AE341" s="542" t="n">
        <f aca="false">AE340/20</f>
        <v>0</v>
      </c>
      <c r="AF341" s="542" t="n">
        <f aca="false">AF340/20</f>
        <v>0</v>
      </c>
      <c r="AG341" s="542" t="n">
        <f aca="false">AG340/20</f>
        <v>0</v>
      </c>
      <c r="AH341" s="542" t="n">
        <f aca="false">AH340/20</f>
        <v>0</v>
      </c>
      <c r="AI341" s="452"/>
      <c r="AJ341" s="453" t="n">
        <f aca="false">AJ340/20</f>
        <v>0</v>
      </c>
      <c r="AK341" s="452"/>
      <c r="AL341" s="543" t="n">
        <f aca="false">AL340/20</f>
        <v>600</v>
      </c>
      <c r="AM341" s="544" t="n">
        <f aca="false">AM340/20</f>
        <v>516.5</v>
      </c>
      <c r="AN341" s="544" t="n">
        <f aca="false">AN340/20</f>
        <v>910</v>
      </c>
      <c r="AO341" s="544" t="n">
        <f aca="false">AO340/20</f>
        <v>382.5</v>
      </c>
      <c r="AP341" s="544" t="n">
        <f aca="false">AP340/20</f>
        <v>1765</v>
      </c>
      <c r="AQ341" s="544" t="n">
        <f aca="false">AQ340/20</f>
        <v>545</v>
      </c>
      <c r="AR341" s="544" t="n">
        <f aca="false">AR340/20</f>
        <v>3380</v>
      </c>
      <c r="AS341" s="544" t="n">
        <f aca="false">AS340/20</f>
        <v>1830</v>
      </c>
      <c r="AT341" s="544" t="n">
        <f aca="false">AT340/20</f>
        <v>2765</v>
      </c>
      <c r="AU341" s="544" t="n">
        <f aca="false">AU340/20</f>
        <v>520</v>
      </c>
      <c r="AV341" s="544" t="n">
        <f aca="false">AV340/20</f>
        <v>1050</v>
      </c>
      <c r="AW341" s="544" t="n">
        <f aca="false">AW340/20</f>
        <v>1425</v>
      </c>
      <c r="AX341" s="544" t="n">
        <f aca="false">AX340/20</f>
        <v>1800</v>
      </c>
      <c r="AY341" s="544" t="n">
        <f aca="false">AY340/20</f>
        <v>2175</v>
      </c>
      <c r="AZ341" s="544" t="n">
        <f aca="false">AZ340/20</f>
        <v>292.5</v>
      </c>
      <c r="BA341" s="544" t="n">
        <f aca="false">BA340/20</f>
        <v>2700</v>
      </c>
      <c r="BB341" s="544" t="e">
        <f aca="false">BB340/20</f>
        <v>#DIV/0!</v>
      </c>
      <c r="BC341" s="544" t="e">
        <f aca="false">BC340/20</f>
        <v>#DIV/0!</v>
      </c>
    </row>
    <row r="342" customFormat="false" ht="15" hidden="false" customHeight="false" outlineLevel="0" collapsed="false">
      <c r="A342" s="24"/>
      <c r="B342" s="2"/>
      <c r="C342" s="78"/>
      <c r="D342" s="415"/>
      <c r="E342" s="78"/>
      <c r="F342" s="415"/>
      <c r="G342" s="417"/>
      <c r="H342" s="417"/>
      <c r="I342" s="417"/>
      <c r="J342" s="417"/>
      <c r="K342" s="417"/>
      <c r="L342" s="417"/>
      <c r="M342" s="417"/>
      <c r="N342" s="545"/>
      <c r="O342" s="545"/>
      <c r="P342" s="545"/>
      <c r="Q342" s="545"/>
      <c r="R342" s="417"/>
      <c r="S342" s="546"/>
      <c r="T342" s="419"/>
      <c r="U342" s="415"/>
      <c r="V342" s="78"/>
      <c r="W342" s="415"/>
      <c r="X342" s="417"/>
      <c r="Y342" s="417"/>
      <c r="Z342" s="417"/>
      <c r="AA342" s="417"/>
      <c r="AB342" s="417"/>
      <c r="AC342" s="417"/>
      <c r="AD342" s="417"/>
      <c r="AE342" s="545"/>
      <c r="AF342" s="545"/>
      <c r="AG342" s="545"/>
      <c r="AH342" s="545"/>
      <c r="AI342" s="417"/>
      <c r="AJ342" s="546"/>
      <c r="AK342" s="417"/>
      <c r="AL342" s="547"/>
      <c r="AM342" s="548"/>
      <c r="AN342" s="548"/>
      <c r="AO342" s="548"/>
      <c r="AP342" s="548"/>
      <c r="AQ342" s="548"/>
      <c r="AR342" s="548"/>
      <c r="AS342" s="548"/>
      <c r="AT342" s="548"/>
      <c r="AU342" s="548"/>
      <c r="AV342" s="548"/>
      <c r="AW342" s="548"/>
      <c r="AX342" s="548"/>
      <c r="AY342" s="548"/>
      <c r="AZ342" s="548"/>
      <c r="BA342" s="548"/>
      <c r="BB342" s="548"/>
      <c r="BC342" s="548"/>
    </row>
    <row r="343" customFormat="false" ht="15" hidden="false" customHeight="false" outlineLevel="0" collapsed="false">
      <c r="A343" s="24"/>
      <c r="B343" s="2"/>
      <c r="C343" s="419"/>
      <c r="D343" s="415"/>
      <c r="E343" s="419"/>
      <c r="F343" s="415"/>
      <c r="G343" s="417"/>
      <c r="H343" s="417"/>
      <c r="I343" s="417"/>
      <c r="J343" s="417"/>
      <c r="K343" s="417"/>
      <c r="L343" s="417"/>
      <c r="M343" s="417"/>
      <c r="N343" s="545"/>
      <c r="O343" s="545"/>
      <c r="P343" s="545"/>
      <c r="Q343" s="545"/>
      <c r="R343" s="417"/>
      <c r="S343" s="546"/>
      <c r="T343" s="419"/>
      <c r="U343" s="415"/>
      <c r="V343" s="419"/>
      <c r="W343" s="415"/>
      <c r="X343" s="417"/>
      <c r="Y343" s="417"/>
      <c r="Z343" s="417"/>
      <c r="AA343" s="417"/>
      <c r="AB343" s="417"/>
      <c r="AC343" s="417"/>
      <c r="AD343" s="417"/>
      <c r="AE343" s="545"/>
      <c r="AF343" s="545"/>
      <c r="AG343" s="545"/>
      <c r="AH343" s="545"/>
      <c r="AI343" s="417"/>
      <c r="AJ343" s="546"/>
      <c r="AK343" s="417"/>
      <c r="AL343" s="547"/>
      <c r="AM343" s="548"/>
      <c r="AN343" s="548"/>
      <c r="AO343" s="548"/>
      <c r="AP343" s="548"/>
      <c r="AQ343" s="548"/>
      <c r="AR343" s="548"/>
      <c r="AS343" s="548"/>
      <c r="AT343" s="548"/>
      <c r="AU343" s="548"/>
      <c r="AV343" s="548"/>
      <c r="AW343" s="548"/>
      <c r="AX343" s="548"/>
      <c r="AY343" s="548"/>
      <c r="AZ343" s="548"/>
      <c r="BA343" s="548"/>
      <c r="BB343" s="548"/>
      <c r="BC343" s="548"/>
    </row>
    <row r="344" customFormat="false" ht="15" hidden="false" customHeight="false" outlineLevel="0" collapsed="false">
      <c r="A344" s="24"/>
      <c r="B344" s="2"/>
      <c r="C344" s="419"/>
      <c r="D344" s="482"/>
      <c r="E344" s="419"/>
      <c r="F344" s="482"/>
      <c r="G344" s="439"/>
      <c r="H344" s="439"/>
      <c r="I344" s="439"/>
      <c r="J344" s="439"/>
      <c r="K344" s="439"/>
      <c r="L344" s="439"/>
      <c r="M344" s="439"/>
      <c r="N344" s="549" t="n">
        <f aca="false">N299-$AB299</f>
        <v>0</v>
      </c>
      <c r="O344" s="549" t="n">
        <f aca="false">O299-$AB299</f>
        <v>0</v>
      </c>
      <c r="P344" s="549" t="n">
        <f aca="false">P299-$AB299</f>
        <v>0</v>
      </c>
      <c r="Q344" s="549" t="n">
        <f aca="false">Q299-$AB299</f>
        <v>0</v>
      </c>
      <c r="R344" s="439"/>
      <c r="S344" s="550" t="n">
        <f aca="false">S299-$K299</f>
        <v>0</v>
      </c>
      <c r="T344" s="439"/>
      <c r="U344" s="482"/>
      <c r="V344" s="419"/>
      <c r="W344" s="482"/>
      <c r="X344" s="439"/>
      <c r="Y344" s="439"/>
      <c r="Z344" s="439"/>
      <c r="AA344" s="439"/>
      <c r="AB344" s="439"/>
      <c r="AC344" s="439"/>
      <c r="AD344" s="439"/>
      <c r="AE344" s="549" t="n">
        <f aca="false">AE299-$AB299</f>
        <v>0</v>
      </c>
      <c r="AF344" s="549" t="n">
        <f aca="false">AF299-$AB299</f>
        <v>0</v>
      </c>
      <c r="AG344" s="549" t="n">
        <f aca="false">AG299-$AB299</f>
        <v>0</v>
      </c>
      <c r="AH344" s="549" t="n">
        <f aca="false">AH299-$AB299</f>
        <v>0</v>
      </c>
      <c r="AI344" s="439"/>
      <c r="AJ344" s="550" t="n">
        <f aca="false">AJ299-$AB299</f>
        <v>0</v>
      </c>
      <c r="AK344" s="439"/>
      <c r="AL344" s="551" t="n">
        <f aca="false">AL299-$AB299</f>
        <v>4400</v>
      </c>
      <c r="AM344" s="552" t="n">
        <f aca="false">AM299-$AB299</f>
        <v>3261.5</v>
      </c>
      <c r="AN344" s="552" t="n">
        <f aca="false">AN299-$AB299</f>
        <v>9935</v>
      </c>
      <c r="AO344" s="552" t="n">
        <f aca="false">AO299-$AB299</f>
        <v>3707.5</v>
      </c>
      <c r="AP344" s="552" t="n">
        <f aca="false">AP299-$AB299</f>
        <v>10790</v>
      </c>
      <c r="AQ344" s="552" t="n">
        <f aca="false">AQ299-$AB299</f>
        <v>5295</v>
      </c>
      <c r="AR344" s="552" t="n">
        <f aca="false">AR299-$AB299</f>
        <v>21380</v>
      </c>
      <c r="AS344" s="552" t="n">
        <f aca="false">AS299-$AB299</f>
        <v>16080</v>
      </c>
      <c r="AT344" s="552" t="n">
        <f aca="false">AT299-$AB299</f>
        <v>25090</v>
      </c>
      <c r="AU344" s="552" t="n">
        <f aca="false">AU299-$AB299</f>
        <v>6695</v>
      </c>
      <c r="AV344" s="552" t="n">
        <f aca="false">AV299-$AB299</f>
        <v>14350</v>
      </c>
      <c r="AW344" s="552" t="n">
        <f aca="false">AW299-$AB299</f>
        <v>19475</v>
      </c>
      <c r="AX344" s="552" t="n">
        <f aca="false">AX299-$AB299</f>
        <v>24600</v>
      </c>
      <c r="AY344" s="552" t="n">
        <f aca="false">AY299-$AB299</f>
        <v>29725</v>
      </c>
      <c r="AZ344" s="552" t="n">
        <f aca="false">AZ299-$AB299</f>
        <v>4567.5</v>
      </c>
      <c r="BA344" s="552" t="n">
        <f aca="false">BA299-$AB299</f>
        <v>31200</v>
      </c>
      <c r="BB344" s="552" t="e">
        <f aca="false">BB299-$AB299</f>
        <v>#DIV/0!</v>
      </c>
      <c r="BC344" s="552" t="e">
        <f aca="false">BC299-$AB299</f>
        <v>#DIV/0!</v>
      </c>
    </row>
    <row r="345" customFormat="false" ht="15" hidden="false" customHeight="false" outlineLevel="0" collapsed="false">
      <c r="A345" s="24"/>
      <c r="B345" s="2"/>
      <c r="C345" s="419"/>
      <c r="D345" s="482"/>
      <c r="E345" s="419"/>
      <c r="F345" s="482"/>
      <c r="G345" s="439"/>
      <c r="H345" s="439"/>
      <c r="I345" s="439"/>
      <c r="J345" s="439"/>
      <c r="K345" s="439"/>
      <c r="L345" s="439"/>
      <c r="M345" s="439"/>
      <c r="N345" s="549" t="n">
        <f aca="false">N300-$AB300</f>
        <v>0</v>
      </c>
      <c r="O345" s="549" t="n">
        <f aca="false">O300-$AB300</f>
        <v>0</v>
      </c>
      <c r="P345" s="549" t="n">
        <f aca="false">P300-$AB300</f>
        <v>0</v>
      </c>
      <c r="Q345" s="549" t="n">
        <f aca="false">Q300-$AB300</f>
        <v>0</v>
      </c>
      <c r="R345" s="439"/>
      <c r="S345" s="550" t="n">
        <f aca="false">S300-$K300</f>
        <v>0</v>
      </c>
      <c r="T345" s="439"/>
      <c r="U345" s="482"/>
      <c r="V345" s="419"/>
      <c r="W345" s="482"/>
      <c r="X345" s="439"/>
      <c r="Y345" s="439"/>
      <c r="Z345" s="439"/>
      <c r="AA345" s="439"/>
      <c r="AB345" s="439"/>
      <c r="AC345" s="439"/>
      <c r="AD345" s="439"/>
      <c r="AE345" s="549" t="n">
        <f aca="false">AE300-$AB300</f>
        <v>0</v>
      </c>
      <c r="AF345" s="549" t="n">
        <f aca="false">AF300-$AB300</f>
        <v>0</v>
      </c>
      <c r="AG345" s="549" t="n">
        <f aca="false">AG300-$AB300</f>
        <v>0</v>
      </c>
      <c r="AH345" s="549" t="n">
        <f aca="false">AH300-$AB300</f>
        <v>0</v>
      </c>
      <c r="AI345" s="439"/>
      <c r="AJ345" s="550" t="n">
        <f aca="false">AJ300-$AB300</f>
        <v>0</v>
      </c>
      <c r="AK345" s="439"/>
      <c r="AL345" s="551" t="n">
        <f aca="false">AL300-$AB300</f>
        <v>4804.4</v>
      </c>
      <c r="AM345" s="552" t="n">
        <f aca="false">AM300-$AB300</f>
        <v>3475.3265</v>
      </c>
      <c r="AN345" s="552" t="n">
        <f aca="false">AN300-$AB300</f>
        <v>10374.785</v>
      </c>
      <c r="AO345" s="552" t="n">
        <f aca="false">AO300-$AB300</f>
        <v>3917.2825</v>
      </c>
      <c r="AP345" s="552" t="n">
        <f aca="false">AP300-$AB300</f>
        <v>12094.19</v>
      </c>
      <c r="AQ345" s="552" t="n">
        <f aca="false">AQ300-$AB300</f>
        <v>5593.245</v>
      </c>
      <c r="AR345" s="552" t="n">
        <f aca="false">AR300-$AB300</f>
        <v>22775.18</v>
      </c>
      <c r="AS345" s="552" t="n">
        <f aca="false">AS300-$AB300</f>
        <v>17171.88</v>
      </c>
      <c r="AT345" s="552" t="n">
        <f aca="false">AT300-$AB300</f>
        <v>26697.49</v>
      </c>
      <c r="AU345" s="552" t="n">
        <f aca="false">AU300-$AB300</f>
        <v>6892.145</v>
      </c>
      <c r="AV345" s="552" t="n">
        <f aca="false">AV300-$AB300</f>
        <v>14703.85</v>
      </c>
      <c r="AW345" s="552" t="n">
        <f aca="false">AW300-$AB300</f>
        <v>19955.225</v>
      </c>
      <c r="AX345" s="552" t="n">
        <f aca="false">AX300-$AB300</f>
        <v>25206.6</v>
      </c>
      <c r="AY345" s="552" t="n">
        <f aca="false">AY300-$AB300</f>
        <v>30457.975</v>
      </c>
      <c r="AZ345" s="552" t="n">
        <f aca="false">AZ300-$AB300</f>
        <v>4635.7425</v>
      </c>
      <c r="BA345" s="552" t="n">
        <f aca="false">BA300-$AB300</f>
        <v>32413.2</v>
      </c>
      <c r="BB345" s="552" t="e">
        <f aca="false">BB300-$AB300</f>
        <v>#DIV/0!</v>
      </c>
      <c r="BC345" s="552" t="e">
        <f aca="false">BC300-$AB300</f>
        <v>#DIV/0!</v>
      </c>
    </row>
    <row r="346" customFormat="false" ht="15" hidden="false" customHeight="false" outlineLevel="0" collapsed="false">
      <c r="A346" s="24"/>
      <c r="B346" s="2"/>
      <c r="C346" s="419"/>
      <c r="D346" s="482"/>
      <c r="E346" s="419"/>
      <c r="F346" s="482"/>
      <c r="G346" s="439"/>
      <c r="H346" s="439"/>
      <c r="I346" s="439"/>
      <c r="J346" s="439"/>
      <c r="K346" s="439"/>
      <c r="L346" s="439"/>
      <c r="M346" s="439"/>
      <c r="N346" s="549" t="n">
        <f aca="false">N301-$AB301</f>
        <v>0</v>
      </c>
      <c r="O346" s="549" t="n">
        <f aca="false">O301-$AB301</f>
        <v>0</v>
      </c>
      <c r="P346" s="549" t="n">
        <f aca="false">P301-$AB301</f>
        <v>0</v>
      </c>
      <c r="Q346" s="549" t="n">
        <f aca="false">Q301-$AB301</f>
        <v>0</v>
      </c>
      <c r="R346" s="439"/>
      <c r="S346" s="550" t="n">
        <f aca="false">S301-$K301</f>
        <v>0</v>
      </c>
      <c r="T346" s="439"/>
      <c r="U346" s="482"/>
      <c r="V346" s="419"/>
      <c r="W346" s="482"/>
      <c r="X346" s="439"/>
      <c r="Y346" s="439"/>
      <c r="Z346" s="439"/>
      <c r="AA346" s="439"/>
      <c r="AB346" s="439"/>
      <c r="AC346" s="439"/>
      <c r="AD346" s="439"/>
      <c r="AE346" s="549" t="n">
        <f aca="false">AE301-$AB301</f>
        <v>0</v>
      </c>
      <c r="AF346" s="549" t="n">
        <f aca="false">AF301-$AB301</f>
        <v>0</v>
      </c>
      <c r="AG346" s="549" t="n">
        <f aca="false">AG301-$AB301</f>
        <v>0</v>
      </c>
      <c r="AH346" s="549" t="n">
        <f aca="false">AH301-$AB301</f>
        <v>0</v>
      </c>
      <c r="AI346" s="439"/>
      <c r="AJ346" s="550" t="n">
        <f aca="false">AJ301-$AB301</f>
        <v>0</v>
      </c>
      <c r="AK346" s="439"/>
      <c r="AL346" s="551" t="n">
        <f aca="false">AL301-$AB301</f>
        <v>5213.2484</v>
      </c>
      <c r="AM346" s="552" t="n">
        <f aca="false">AM301-$AB301</f>
        <v>3691.5050915</v>
      </c>
      <c r="AN346" s="552" t="n">
        <f aca="false">AN301-$AB301</f>
        <v>10819.407635</v>
      </c>
      <c r="AO346" s="552" t="n">
        <f aca="false">AO301-$AB301</f>
        <v>4129.3726075</v>
      </c>
      <c r="AP346" s="552" t="n">
        <f aca="false">AP301-$AB301</f>
        <v>13412.72609</v>
      </c>
      <c r="AQ346" s="552" t="n">
        <f aca="false">AQ301-$AB301</f>
        <v>5894.770695</v>
      </c>
      <c r="AR346" s="552" t="n">
        <f aca="false">AR301-$AB301</f>
        <v>24185.70698</v>
      </c>
      <c r="AS346" s="552" t="n">
        <f aca="false">AS301-$AB301</f>
        <v>18275.77068</v>
      </c>
      <c r="AT346" s="552" t="n">
        <f aca="false">AT301-$AB301</f>
        <v>28322.66239</v>
      </c>
      <c r="AU346" s="552" t="n">
        <f aca="false">AU301-$AB301</f>
        <v>7091.458595</v>
      </c>
      <c r="AV346" s="552" t="n">
        <f aca="false">AV301-$AB301</f>
        <v>15061.59235</v>
      </c>
      <c r="AW346" s="552" t="n">
        <f aca="false">AW301-$AB301</f>
        <v>20440.732475</v>
      </c>
      <c r="AX346" s="552" t="n">
        <f aca="false">AX301-$AB301</f>
        <v>25819.8726</v>
      </c>
      <c r="AY346" s="552" t="n">
        <f aca="false">AY301-$AB301</f>
        <v>31199.012725</v>
      </c>
      <c r="AZ346" s="552" t="n">
        <f aca="false">AZ301-$AB301</f>
        <v>4704.7356675</v>
      </c>
      <c r="BA346" s="552" t="n">
        <f aca="false">BA301-$AB301</f>
        <v>33639.7452</v>
      </c>
      <c r="BB346" s="552" t="e">
        <f aca="false">BB301-$AB301</f>
        <v>#DIV/0!</v>
      </c>
      <c r="BC346" s="552" t="e">
        <f aca="false">BC301-$AB301</f>
        <v>#DIV/0!</v>
      </c>
    </row>
    <row r="347" customFormat="false" ht="15" hidden="false" customHeight="false" outlineLevel="0" collapsed="false">
      <c r="A347" s="24"/>
      <c r="B347" s="2"/>
      <c r="C347" s="419"/>
      <c r="D347" s="482"/>
      <c r="E347" s="419"/>
      <c r="F347" s="482"/>
      <c r="G347" s="439"/>
      <c r="H347" s="439"/>
      <c r="I347" s="439"/>
      <c r="J347" s="439"/>
      <c r="K347" s="439"/>
      <c r="L347" s="439"/>
      <c r="M347" s="439"/>
      <c r="N347" s="549" t="n">
        <f aca="false">N302-$AB302</f>
        <v>0</v>
      </c>
      <c r="O347" s="549" t="n">
        <f aca="false">O302-$AB302</f>
        <v>0</v>
      </c>
      <c r="P347" s="549" t="n">
        <f aca="false">P302-$AB302</f>
        <v>0</v>
      </c>
      <c r="Q347" s="549" t="n">
        <f aca="false">Q302-$AB302</f>
        <v>0</v>
      </c>
      <c r="R347" s="439"/>
      <c r="S347" s="550" t="n">
        <f aca="false">S302-$K302</f>
        <v>0</v>
      </c>
      <c r="T347" s="439"/>
      <c r="U347" s="482"/>
      <c r="V347" s="419"/>
      <c r="W347" s="482"/>
      <c r="X347" s="439"/>
      <c r="Y347" s="439"/>
      <c r="Z347" s="439"/>
      <c r="AA347" s="439"/>
      <c r="AB347" s="439"/>
      <c r="AC347" s="439"/>
      <c r="AD347" s="439"/>
      <c r="AE347" s="549" t="n">
        <f aca="false">AE302-$AB302</f>
        <v>0</v>
      </c>
      <c r="AF347" s="549" t="n">
        <f aca="false">AF302-$AB302</f>
        <v>0</v>
      </c>
      <c r="AG347" s="549" t="n">
        <f aca="false">AG302-$AB302</f>
        <v>0</v>
      </c>
      <c r="AH347" s="549" t="n">
        <f aca="false">AH302-$AB302</f>
        <v>0</v>
      </c>
      <c r="AI347" s="439"/>
      <c r="AJ347" s="550" t="n">
        <f aca="false">AJ302-$AB302</f>
        <v>0</v>
      </c>
      <c r="AK347" s="439"/>
      <c r="AL347" s="551" t="n">
        <f aca="false">AL302-$AB302</f>
        <v>5626.5941324</v>
      </c>
      <c r="AM347" s="552" t="n">
        <f aca="false">AM302-$AB302</f>
        <v>3910.0616475065</v>
      </c>
      <c r="AN347" s="552" t="n">
        <f aca="false">AN302-$AB302</f>
        <v>11268.921118985</v>
      </c>
      <c r="AO347" s="552" t="n">
        <f aca="false">AO302-$AB302</f>
        <v>4343.7957061825</v>
      </c>
      <c r="AP347" s="552" t="n">
        <f aca="false">AP302-$AB302</f>
        <v>14745.76607699</v>
      </c>
      <c r="AQ347" s="552" t="n">
        <f aca="false">AQ302-$AB302</f>
        <v>6199.613172645</v>
      </c>
      <c r="AR347" s="552" t="n">
        <f aca="false">AR302-$AB302</f>
        <v>25611.74975678</v>
      </c>
      <c r="AS347" s="552" t="n">
        <f aca="false">AS302-$AB302</f>
        <v>19391.80415748</v>
      </c>
      <c r="AT347" s="552" t="n">
        <f aca="false">AT302-$AB302</f>
        <v>29965.71167629</v>
      </c>
      <c r="AU347" s="552" t="n">
        <f aca="false">AU302-$AB302</f>
        <v>7292.964639545</v>
      </c>
      <c r="AV347" s="552" t="n">
        <f aca="false">AV302-$AB302</f>
        <v>15423.26986585</v>
      </c>
      <c r="AW347" s="552" t="n">
        <f aca="false">AW302-$AB302</f>
        <v>20931.580532225</v>
      </c>
      <c r="AX347" s="552" t="n">
        <f aca="false">AX302-$AB302</f>
        <v>26439.8911986</v>
      </c>
      <c r="AY347" s="552" t="n">
        <f aca="false">AY302-$AB302</f>
        <v>31948.201864975</v>
      </c>
      <c r="AZ347" s="552" t="n">
        <f aca="false">AZ302-$AB302</f>
        <v>4774.4877598425</v>
      </c>
      <c r="BA347" s="552" t="n">
        <f aca="false">BA302-$AB302</f>
        <v>34879.7823972</v>
      </c>
      <c r="BB347" s="552" t="e">
        <f aca="false">BB302-$AB302</f>
        <v>#DIV/0!</v>
      </c>
      <c r="BC347" s="552" t="e">
        <f aca="false">BC302-$AB302</f>
        <v>#DIV/0!</v>
      </c>
    </row>
    <row r="348" customFormat="false" ht="15" hidden="false" customHeight="false" outlineLevel="0" collapsed="false">
      <c r="A348" s="24"/>
      <c r="B348" s="2"/>
      <c r="C348" s="419"/>
      <c r="D348" s="482"/>
      <c r="E348" s="419"/>
      <c r="F348" s="482"/>
      <c r="G348" s="439"/>
      <c r="H348" s="439"/>
      <c r="I348" s="439"/>
      <c r="J348" s="439"/>
      <c r="K348" s="439"/>
      <c r="L348" s="439"/>
      <c r="M348" s="439"/>
      <c r="N348" s="549" t="n">
        <f aca="false">N303-$AB303</f>
        <v>0</v>
      </c>
      <c r="O348" s="549" t="n">
        <f aca="false">O303-$AB303</f>
        <v>0</v>
      </c>
      <c r="P348" s="549" t="n">
        <f aca="false">P303-$AB303</f>
        <v>0</v>
      </c>
      <c r="Q348" s="549" t="n">
        <f aca="false">Q303-$AB303</f>
        <v>0</v>
      </c>
      <c r="R348" s="439"/>
      <c r="S348" s="550" t="n">
        <f aca="false">S303-$K303</f>
        <v>0</v>
      </c>
      <c r="T348" s="439"/>
      <c r="U348" s="482"/>
      <c r="V348" s="419"/>
      <c r="W348" s="482"/>
      <c r="X348" s="439"/>
      <c r="Y348" s="439"/>
      <c r="Z348" s="439"/>
      <c r="AA348" s="439"/>
      <c r="AB348" s="439"/>
      <c r="AC348" s="439"/>
      <c r="AD348" s="439"/>
      <c r="AE348" s="549" t="n">
        <f aca="false">AE303-$AB303</f>
        <v>0</v>
      </c>
      <c r="AF348" s="549" t="n">
        <f aca="false">AF303-$AB303</f>
        <v>0</v>
      </c>
      <c r="AG348" s="549" t="n">
        <f aca="false">AG303-$AB303</f>
        <v>0</v>
      </c>
      <c r="AH348" s="549" t="n">
        <f aca="false">AH303-$AB303</f>
        <v>0</v>
      </c>
      <c r="AI348" s="439"/>
      <c r="AJ348" s="550" t="n">
        <f aca="false">AJ303-$AB303</f>
        <v>0</v>
      </c>
      <c r="AK348" s="439"/>
      <c r="AL348" s="551" t="n">
        <f aca="false">AL303-$AB303</f>
        <v>6044.4866678564</v>
      </c>
      <c r="AM348" s="552" t="n">
        <f aca="false">AM303-$AB303</f>
        <v>4131.02232562907</v>
      </c>
      <c r="AN348" s="552" t="n">
        <f aca="false">AN303-$AB303</f>
        <v>11723.3792512938</v>
      </c>
      <c r="AO348" s="552" t="n">
        <f aca="false">AO303-$AB303</f>
        <v>4560.57745895051</v>
      </c>
      <c r="AP348" s="552" t="n">
        <f aca="false">AP303-$AB303</f>
        <v>16093.4695038369</v>
      </c>
      <c r="AQ348" s="552" t="n">
        <f aca="false">AQ303-$AB303</f>
        <v>6507.8089175441</v>
      </c>
      <c r="AR348" s="552" t="n">
        <f aca="false">AR303-$AB303</f>
        <v>27053.4790041046</v>
      </c>
      <c r="AS348" s="552" t="n">
        <f aca="false">AS303-$AB303</f>
        <v>20520.1140032123</v>
      </c>
      <c r="AT348" s="552" t="n">
        <f aca="false">AT303-$AB303</f>
        <v>31626.8345047292</v>
      </c>
      <c r="AU348" s="552" t="n">
        <f aca="false">AU303-$AB303</f>
        <v>7496.68725057999</v>
      </c>
      <c r="AV348" s="552" t="n">
        <f aca="false">AV303-$AB303</f>
        <v>15788.9258343744</v>
      </c>
      <c r="AW348" s="552" t="n">
        <f aca="false">AW303-$AB303</f>
        <v>21427.8279180795</v>
      </c>
      <c r="AX348" s="552" t="n">
        <f aca="false">AX303-$AB303</f>
        <v>27066.7300017846</v>
      </c>
      <c r="AY348" s="552" t="n">
        <f aca="false">AY303-$AB303</f>
        <v>32705.6320854897</v>
      </c>
      <c r="AZ348" s="552" t="n">
        <f aca="false">AZ303-$AB303</f>
        <v>4845.00712520077</v>
      </c>
      <c r="BA348" s="552" t="n">
        <f aca="false">BA303-$AB303</f>
        <v>36133.4600035692</v>
      </c>
      <c r="BB348" s="552" t="e">
        <f aca="false">BB303-$AB303</f>
        <v>#DIV/0!</v>
      </c>
      <c r="BC348" s="552" t="e">
        <f aca="false">BC303-$AB303</f>
        <v>#DIV/0!</v>
      </c>
    </row>
    <row r="349" customFormat="false" ht="15" hidden="false" customHeight="false" outlineLevel="0" collapsed="false">
      <c r="A349" s="24"/>
      <c r="B349" s="2"/>
      <c r="C349" s="419"/>
      <c r="D349" s="482"/>
      <c r="E349" s="419"/>
      <c r="F349" s="482"/>
      <c r="G349" s="439"/>
      <c r="H349" s="439"/>
      <c r="I349" s="439"/>
      <c r="J349" s="439"/>
      <c r="K349" s="439"/>
      <c r="L349" s="439"/>
      <c r="M349" s="439"/>
      <c r="N349" s="549" t="n">
        <f aca="false">N304-$AB304</f>
        <v>0</v>
      </c>
      <c r="O349" s="549" t="n">
        <f aca="false">O304-$AB304</f>
        <v>0</v>
      </c>
      <c r="P349" s="549" t="n">
        <f aca="false">P304-$AB304</f>
        <v>0</v>
      </c>
      <c r="Q349" s="549" t="n">
        <f aca="false">Q304-$AB304</f>
        <v>0</v>
      </c>
      <c r="R349" s="439"/>
      <c r="S349" s="550" t="n">
        <f aca="false">S304-$K304</f>
        <v>0</v>
      </c>
      <c r="T349" s="439"/>
      <c r="U349" s="482"/>
      <c r="V349" s="419"/>
      <c r="W349" s="482"/>
      <c r="X349" s="439"/>
      <c r="Y349" s="439"/>
      <c r="Z349" s="439"/>
      <c r="AA349" s="439"/>
      <c r="AB349" s="439"/>
      <c r="AC349" s="439"/>
      <c r="AD349" s="439"/>
      <c r="AE349" s="549" t="n">
        <f aca="false">AE304-$AB304</f>
        <v>0</v>
      </c>
      <c r="AF349" s="549" t="n">
        <f aca="false">AF304-$AB304</f>
        <v>0</v>
      </c>
      <c r="AG349" s="549" t="n">
        <f aca="false">AG304-$AB304</f>
        <v>0</v>
      </c>
      <c r="AH349" s="549" t="n">
        <f aca="false">AH304-$AB304</f>
        <v>0</v>
      </c>
      <c r="AI349" s="439"/>
      <c r="AJ349" s="550" t="n">
        <f aca="false">AJ304-$AB304</f>
        <v>0</v>
      </c>
      <c r="AK349" s="439"/>
      <c r="AL349" s="551" t="n">
        <f aca="false">AL304-$AB304</f>
        <v>6466.97602120282</v>
      </c>
      <c r="AM349" s="552" t="n">
        <f aca="false">AM304-$AB304</f>
        <v>4354.41357121099</v>
      </c>
      <c r="AN349" s="552" t="n">
        <f aca="false">AN304-$AB304</f>
        <v>12182.8364230581</v>
      </c>
      <c r="AO349" s="552" t="n">
        <f aca="false">AO304-$AB304</f>
        <v>4779.74381099896</v>
      </c>
      <c r="AP349" s="552" t="n">
        <f aca="false">AP304-$AB304</f>
        <v>17455.9976683791</v>
      </c>
      <c r="AQ349" s="552" t="n">
        <f aca="false">AQ304-$AB304</f>
        <v>6819.39481563708</v>
      </c>
      <c r="AR349" s="552" t="n">
        <f aca="false">AR304-$AB304</f>
        <v>28511.0672731497</v>
      </c>
      <c r="AS349" s="552" t="n">
        <f aca="false">AS304-$AB304</f>
        <v>21660.8352572476</v>
      </c>
      <c r="AT349" s="552" t="n">
        <f aca="false">AT304-$AB304</f>
        <v>33306.2296842812</v>
      </c>
      <c r="AU349" s="552" t="n">
        <f aca="false">AU304-$AB304</f>
        <v>7702.65081033638</v>
      </c>
      <c r="AV349" s="552" t="n">
        <f aca="false">AV304-$AB304</f>
        <v>16158.6040185525</v>
      </c>
      <c r="AW349" s="552" t="n">
        <f aca="false">AW304-$AB304</f>
        <v>21929.5340251783</v>
      </c>
      <c r="AX349" s="552" t="n">
        <f aca="false">AX304-$AB304</f>
        <v>27700.4640318042</v>
      </c>
      <c r="AY349" s="552" t="n">
        <f aca="false">AY304-$AB304</f>
        <v>33471.3940384301</v>
      </c>
      <c r="AZ349" s="552" t="n">
        <f aca="false">AZ304-$AB304</f>
        <v>4916.30220357798</v>
      </c>
      <c r="BA349" s="552" t="n">
        <f aca="false">BA304-$AB304</f>
        <v>37400.9280636085</v>
      </c>
      <c r="BB349" s="552" t="e">
        <f aca="false">BB304-$AB304</f>
        <v>#DIV/0!</v>
      </c>
      <c r="BC349" s="552" t="e">
        <f aca="false">BC304-$AB304</f>
        <v>#DIV/0!</v>
      </c>
    </row>
    <row r="350" customFormat="false" ht="15" hidden="false" customHeight="false" outlineLevel="0" collapsed="false">
      <c r="A350" s="24"/>
      <c r="B350" s="2"/>
      <c r="C350" s="419"/>
      <c r="D350" s="482"/>
      <c r="E350" s="419"/>
      <c r="F350" s="482"/>
      <c r="G350" s="439"/>
      <c r="H350" s="439"/>
      <c r="I350" s="439"/>
      <c r="J350" s="439"/>
      <c r="K350" s="439"/>
      <c r="L350" s="439"/>
      <c r="M350" s="439"/>
      <c r="N350" s="549" t="n">
        <f aca="false">N305-$AB305</f>
        <v>0</v>
      </c>
      <c r="O350" s="549" t="n">
        <f aca="false">O305-$AB305</f>
        <v>0</v>
      </c>
      <c r="P350" s="549" t="n">
        <f aca="false">P305-$AB305</f>
        <v>0</v>
      </c>
      <c r="Q350" s="549" t="n">
        <f aca="false">Q305-$AB305</f>
        <v>0</v>
      </c>
      <c r="R350" s="439"/>
      <c r="S350" s="550" t="n">
        <f aca="false">S305-$K305</f>
        <v>0</v>
      </c>
      <c r="T350" s="439"/>
      <c r="U350" s="482"/>
      <c r="V350" s="419"/>
      <c r="W350" s="482"/>
      <c r="X350" s="439"/>
      <c r="Y350" s="439"/>
      <c r="Z350" s="439"/>
      <c r="AA350" s="439"/>
      <c r="AB350" s="439"/>
      <c r="AC350" s="439"/>
      <c r="AD350" s="439"/>
      <c r="AE350" s="549" t="n">
        <f aca="false">AE305-$AB305</f>
        <v>0</v>
      </c>
      <c r="AF350" s="549" t="n">
        <f aca="false">AF305-$AB305</f>
        <v>0</v>
      </c>
      <c r="AG350" s="549" t="n">
        <f aca="false">AG305-$AB305</f>
        <v>0</v>
      </c>
      <c r="AH350" s="549" t="n">
        <f aca="false">AH305-$AB305</f>
        <v>0</v>
      </c>
      <c r="AI350" s="439"/>
      <c r="AJ350" s="550" t="n">
        <f aca="false">AJ305-$AB305</f>
        <v>0</v>
      </c>
      <c r="AK350" s="439"/>
      <c r="AL350" s="551" t="n">
        <f aca="false">AL305-$AB305</f>
        <v>6894.11275743605</v>
      </c>
      <c r="AM350" s="552" t="n">
        <f aca="false">AM305-$AB305</f>
        <v>4580.26212049431</v>
      </c>
      <c r="AN350" s="552" t="n">
        <f aca="false">AN305-$AB305</f>
        <v>12647.3476237117</v>
      </c>
      <c r="AO350" s="552" t="n">
        <f aca="false">AO305-$AB305</f>
        <v>5001.32099291995</v>
      </c>
      <c r="AP350" s="552" t="n">
        <f aca="false">AP305-$AB305</f>
        <v>18833.5136427313</v>
      </c>
      <c r="AQ350" s="552" t="n">
        <f aca="false">AQ305-$AB305</f>
        <v>7134.40815860909</v>
      </c>
      <c r="AR350" s="552" t="n">
        <f aca="false">AR305-$AB305</f>
        <v>29984.6890131544</v>
      </c>
      <c r="AS350" s="552" t="n">
        <f aca="false">AS305-$AB305</f>
        <v>22814.1044450773</v>
      </c>
      <c r="AT350" s="552" t="n">
        <f aca="false">AT305-$AB305</f>
        <v>35004.0982108083</v>
      </c>
      <c r="AU350" s="552" t="n">
        <f aca="false">AU305-$AB305</f>
        <v>7910.87996925008</v>
      </c>
      <c r="AV350" s="552" t="n">
        <f aca="false">AV305-$AB305</f>
        <v>16532.3486627565</v>
      </c>
      <c r="AW350" s="552" t="n">
        <f aca="false">AW305-$AB305</f>
        <v>22436.7588994553</v>
      </c>
      <c r="AX350" s="552" t="n">
        <f aca="false">AX305-$AB305</f>
        <v>28341.1691361541</v>
      </c>
      <c r="AY350" s="552" t="n">
        <f aca="false">AY305-$AB305</f>
        <v>34245.5793728528</v>
      </c>
      <c r="AZ350" s="552" t="n">
        <f aca="false">AZ305-$AB305</f>
        <v>4988.38152781733</v>
      </c>
      <c r="BA350" s="552" t="n">
        <f aca="false">BA305-$AB305</f>
        <v>38682.3382723082</v>
      </c>
      <c r="BB350" s="552" t="e">
        <f aca="false">BB305-$AB305</f>
        <v>#DIV/0!</v>
      </c>
      <c r="BC350" s="552" t="e">
        <f aca="false">BC305-$AB305</f>
        <v>#DIV/0!</v>
      </c>
    </row>
    <row r="351" customFormat="false" ht="15" hidden="false" customHeight="false" outlineLevel="0" collapsed="false">
      <c r="A351" s="24"/>
      <c r="B351" s="2"/>
      <c r="C351" s="419"/>
      <c r="D351" s="482"/>
      <c r="E351" s="419"/>
      <c r="F351" s="482"/>
      <c r="G351" s="439"/>
      <c r="H351" s="439"/>
      <c r="I351" s="439"/>
      <c r="J351" s="439"/>
      <c r="K351" s="439"/>
      <c r="L351" s="439"/>
      <c r="M351" s="439"/>
      <c r="N351" s="549" t="n">
        <f aca="false">N306-$AB306</f>
        <v>0</v>
      </c>
      <c r="O351" s="549" t="n">
        <f aca="false">O306-$AB306</f>
        <v>0</v>
      </c>
      <c r="P351" s="549" t="n">
        <f aca="false">P306-$AB306</f>
        <v>0</v>
      </c>
      <c r="Q351" s="549" t="n">
        <f aca="false">Q306-$AB306</f>
        <v>0</v>
      </c>
      <c r="R351" s="439"/>
      <c r="S351" s="550" t="n">
        <f aca="false">S306-$K306</f>
        <v>0</v>
      </c>
      <c r="T351" s="439"/>
      <c r="U351" s="482"/>
      <c r="V351" s="419"/>
      <c r="W351" s="482"/>
      <c r="X351" s="439"/>
      <c r="Y351" s="439"/>
      <c r="Z351" s="439"/>
      <c r="AA351" s="439"/>
      <c r="AB351" s="439"/>
      <c r="AC351" s="439"/>
      <c r="AD351" s="439"/>
      <c r="AE351" s="549" t="n">
        <f aca="false">AE306-$AB306</f>
        <v>0</v>
      </c>
      <c r="AF351" s="549" t="n">
        <f aca="false">AF306-$AB306</f>
        <v>0</v>
      </c>
      <c r="AG351" s="549" t="n">
        <f aca="false">AG306-$AB306</f>
        <v>0</v>
      </c>
      <c r="AH351" s="549" t="n">
        <f aca="false">AH306-$AB306</f>
        <v>0</v>
      </c>
      <c r="AI351" s="439"/>
      <c r="AJ351" s="550" t="n">
        <f aca="false">AJ306-$AB306</f>
        <v>0</v>
      </c>
      <c r="AK351" s="439"/>
      <c r="AL351" s="551" t="n">
        <f aca="false">AL306-$AB306</f>
        <v>7325.94799776785</v>
      </c>
      <c r="AM351" s="552" t="n">
        <f aca="false">AM306-$AB306</f>
        <v>4808.59500381975</v>
      </c>
      <c r="AN351" s="552" t="n">
        <f aca="false">AN306-$AB306</f>
        <v>13116.9684475725</v>
      </c>
      <c r="AO351" s="552" t="n">
        <f aca="false">AO306-$AB306</f>
        <v>5225.33552384207</v>
      </c>
      <c r="AP351" s="552" t="n">
        <f aca="false">AP306-$AB306</f>
        <v>20226.1822928013</v>
      </c>
      <c r="AQ351" s="552" t="n">
        <f aca="false">AQ306-$AB306</f>
        <v>7452.88664835379</v>
      </c>
      <c r="AR351" s="552" t="n">
        <f aca="false">AR306-$AB306</f>
        <v>31474.5205922991</v>
      </c>
      <c r="AS351" s="552" t="n">
        <f aca="false">AS306-$AB306</f>
        <v>23980.0595939732</v>
      </c>
      <c r="AT351" s="552" t="n">
        <f aca="false">AT306-$AB306</f>
        <v>36720.6432911272</v>
      </c>
      <c r="AU351" s="552" t="n">
        <f aca="false">AU306-$AB306</f>
        <v>8121.39964891183</v>
      </c>
      <c r="AV351" s="552" t="n">
        <f aca="false">AV306-$AB306</f>
        <v>16910.2044980469</v>
      </c>
      <c r="AW351" s="552" t="n">
        <f aca="false">AW306-$AB306</f>
        <v>22949.5632473493</v>
      </c>
      <c r="AX351" s="552" t="n">
        <f aca="false">AX306-$AB306</f>
        <v>28988.9219966518</v>
      </c>
      <c r="AY351" s="552" t="n">
        <f aca="false">AY306-$AB306</f>
        <v>35028.2807459542</v>
      </c>
      <c r="AZ351" s="552" t="n">
        <f aca="false">AZ306-$AB306</f>
        <v>5061.25372462332</v>
      </c>
      <c r="BA351" s="552" t="n">
        <f aca="false">BA306-$AB306</f>
        <v>39977.8439933035</v>
      </c>
      <c r="BB351" s="552" t="e">
        <f aca="false">BB306-$AB306</f>
        <v>#DIV/0!</v>
      </c>
      <c r="BC351" s="552" t="e">
        <f aca="false">BC306-$AB306</f>
        <v>#DIV/0!</v>
      </c>
    </row>
    <row r="352" customFormat="false" ht="15" hidden="false" customHeight="false" outlineLevel="0" collapsed="false">
      <c r="A352" s="24"/>
      <c r="B352" s="2"/>
      <c r="C352" s="419"/>
      <c r="D352" s="482"/>
      <c r="E352" s="419"/>
      <c r="F352" s="482"/>
      <c r="G352" s="439"/>
      <c r="H352" s="439"/>
      <c r="I352" s="439"/>
      <c r="J352" s="439"/>
      <c r="K352" s="439"/>
      <c r="L352" s="439"/>
      <c r="M352" s="439"/>
      <c r="N352" s="549" t="n">
        <f aca="false">N307-$AB307</f>
        <v>0</v>
      </c>
      <c r="O352" s="549" t="n">
        <f aca="false">O307-$AB307</f>
        <v>0</v>
      </c>
      <c r="P352" s="549" t="n">
        <f aca="false">P307-$AB307</f>
        <v>0</v>
      </c>
      <c r="Q352" s="549" t="n">
        <f aca="false">Q307-$AB307</f>
        <v>0</v>
      </c>
      <c r="R352" s="439"/>
      <c r="S352" s="550" t="n">
        <f aca="false">S307-$K307</f>
        <v>0</v>
      </c>
      <c r="T352" s="439"/>
      <c r="U352" s="482"/>
      <c r="V352" s="419"/>
      <c r="W352" s="482"/>
      <c r="X352" s="439"/>
      <c r="Y352" s="439"/>
      <c r="Z352" s="439"/>
      <c r="AA352" s="439"/>
      <c r="AB352" s="439"/>
      <c r="AC352" s="439"/>
      <c r="AD352" s="439"/>
      <c r="AE352" s="549" t="n">
        <f aca="false">AE307-$AB307</f>
        <v>0</v>
      </c>
      <c r="AF352" s="549" t="n">
        <f aca="false">AF307-$AB307</f>
        <v>0</v>
      </c>
      <c r="AG352" s="549" t="n">
        <f aca="false">AG307-$AB307</f>
        <v>0</v>
      </c>
      <c r="AH352" s="549" t="n">
        <f aca="false">AH307-$AB307</f>
        <v>0</v>
      </c>
      <c r="AI352" s="439"/>
      <c r="AJ352" s="550" t="n">
        <f aca="false">AJ307-$AB307</f>
        <v>0</v>
      </c>
      <c r="AK352" s="439"/>
      <c r="AL352" s="551" t="n">
        <f aca="false">AL307-$AB307</f>
        <v>7762.53342574329</v>
      </c>
      <c r="AM352" s="552" t="n">
        <f aca="false">AM307-$AB307</f>
        <v>5039.43954886177</v>
      </c>
      <c r="AN352" s="552" t="n">
        <f aca="false">AN307-$AB307</f>
        <v>13591.7551004958</v>
      </c>
      <c r="AO352" s="552" t="n">
        <f aca="false">AO307-$AB307</f>
        <v>5451.81421460433</v>
      </c>
      <c r="AP352" s="552" t="n">
        <f aca="false">AP307-$AB307</f>
        <v>21634.1702980221</v>
      </c>
      <c r="AQ352" s="552" t="n">
        <f aca="false">AQ307-$AB307</f>
        <v>7774.86840148568</v>
      </c>
      <c r="AR352" s="552" t="n">
        <f aca="false">AR307-$AB307</f>
        <v>32980.7403188144</v>
      </c>
      <c r="AS352" s="552" t="n">
        <f aca="false">AS307-$AB307</f>
        <v>25158.8402495069</v>
      </c>
      <c r="AT352" s="552" t="n">
        <f aca="false">AT307-$AB307</f>
        <v>38456.0703673296</v>
      </c>
      <c r="AU352" s="552" t="n">
        <f aca="false">AU307-$AB307</f>
        <v>8334.23504504986</v>
      </c>
      <c r="AV352" s="552" t="n">
        <f aca="false">AV307-$AB307</f>
        <v>17292.2167475254</v>
      </c>
      <c r="AW352" s="552" t="n">
        <f aca="false">AW307-$AB307</f>
        <v>23468.0084430702</v>
      </c>
      <c r="AX352" s="552" t="n">
        <f aca="false">AX307-$AB307</f>
        <v>29643.8001386149</v>
      </c>
      <c r="AY352" s="552" t="n">
        <f aca="false">AY307-$AB307</f>
        <v>35819.5918341597</v>
      </c>
      <c r="AZ352" s="552" t="n">
        <f aca="false">AZ307-$AB307</f>
        <v>5134.92751559418</v>
      </c>
      <c r="BA352" s="552" t="n">
        <f aca="false">BA307-$AB307</f>
        <v>41287.6002772299</v>
      </c>
      <c r="BB352" s="552" t="e">
        <f aca="false">BB307-$AB307</f>
        <v>#DIV/0!</v>
      </c>
      <c r="BC352" s="552" t="e">
        <f aca="false">BC307-$AB307</f>
        <v>#DIV/0!</v>
      </c>
    </row>
    <row r="353" customFormat="false" ht="15" hidden="false" customHeight="false" outlineLevel="0" collapsed="false">
      <c r="A353" s="24"/>
      <c r="B353" s="2"/>
      <c r="C353" s="419"/>
      <c r="D353" s="482"/>
      <c r="E353" s="419"/>
      <c r="F353" s="482"/>
      <c r="G353" s="439"/>
      <c r="H353" s="439"/>
      <c r="I353" s="439"/>
      <c r="J353" s="439"/>
      <c r="K353" s="439"/>
      <c r="L353" s="439"/>
      <c r="M353" s="439"/>
      <c r="N353" s="549" t="n">
        <f aca="false">N308-$AB308</f>
        <v>0</v>
      </c>
      <c r="O353" s="549" t="n">
        <f aca="false">O308-$AB308</f>
        <v>0</v>
      </c>
      <c r="P353" s="549" t="n">
        <f aca="false">P308-$AB308</f>
        <v>0</v>
      </c>
      <c r="Q353" s="549" t="n">
        <f aca="false">Q308-$AB308</f>
        <v>0</v>
      </c>
      <c r="R353" s="439"/>
      <c r="S353" s="550" t="n">
        <f aca="false">S308-$K308</f>
        <v>0</v>
      </c>
      <c r="T353" s="439"/>
      <c r="U353" s="482"/>
      <c r="V353" s="419"/>
      <c r="W353" s="482"/>
      <c r="X353" s="439"/>
      <c r="Y353" s="439"/>
      <c r="Z353" s="439"/>
      <c r="AA353" s="439"/>
      <c r="AB353" s="439"/>
      <c r="AC353" s="439"/>
      <c r="AD353" s="439"/>
      <c r="AE353" s="549" t="n">
        <f aca="false">AE308-$AB308</f>
        <v>0</v>
      </c>
      <c r="AF353" s="549" t="n">
        <f aca="false">AF308-$AB308</f>
        <v>0</v>
      </c>
      <c r="AG353" s="549" t="n">
        <f aca="false">AG308-$AB308</f>
        <v>0</v>
      </c>
      <c r="AH353" s="549" t="n">
        <f aca="false">AH308-$AB308</f>
        <v>0</v>
      </c>
      <c r="AI353" s="439"/>
      <c r="AJ353" s="550" t="n">
        <f aca="false">AJ308-$AB308</f>
        <v>0</v>
      </c>
      <c r="AK353" s="439"/>
      <c r="AL353" s="551" t="n">
        <f aca="false">AL308-$AB308</f>
        <v>8203.92129342647</v>
      </c>
      <c r="AM353" s="552" t="n">
        <f aca="false">AM308-$AB308</f>
        <v>5272.82338389924</v>
      </c>
      <c r="AN353" s="552" t="n">
        <f aca="false">AN308-$AB308</f>
        <v>14071.7644066013</v>
      </c>
      <c r="AO353" s="552" t="n">
        <f aca="false">AO308-$AB308</f>
        <v>5680.78417096498</v>
      </c>
      <c r="AP353" s="552" t="n">
        <f aca="false">AP308-$AB308</f>
        <v>23057.6461713004</v>
      </c>
      <c r="AQ353" s="552" t="n">
        <f aca="false">AQ308-$AB308</f>
        <v>8100.39195390202</v>
      </c>
      <c r="AR353" s="552" t="n">
        <f aca="false">AR308-$AB308</f>
        <v>34503.5284623213</v>
      </c>
      <c r="AS353" s="552" t="n">
        <f aca="false">AS308-$AB308</f>
        <v>26350.5874922515</v>
      </c>
      <c r="AT353" s="552" t="n">
        <f aca="false">AT308-$AB308</f>
        <v>40210.5871413702</v>
      </c>
      <c r="AU353" s="552" t="n">
        <f aca="false">AU308-$AB308</f>
        <v>8549.41163054541</v>
      </c>
      <c r="AV353" s="552" t="n">
        <f aca="false">AV308-$AB308</f>
        <v>17678.4311317482</v>
      </c>
      <c r="AW353" s="552" t="n">
        <f aca="false">AW308-$AB308</f>
        <v>23992.1565359439</v>
      </c>
      <c r="AX353" s="552" t="n">
        <f aca="false">AX308-$AB308</f>
        <v>30305.8819401397</v>
      </c>
      <c r="AY353" s="552" t="n">
        <f aca="false">AY308-$AB308</f>
        <v>36619.6073443355</v>
      </c>
      <c r="AZ353" s="552" t="n">
        <f aca="false">AZ308-$AB308</f>
        <v>5209.41171826572</v>
      </c>
      <c r="BA353" s="552" t="n">
        <f aca="false">BA308-$AB308</f>
        <v>42611.7638802794</v>
      </c>
      <c r="BB353" s="552" t="e">
        <f aca="false">BB308-$AB308</f>
        <v>#DIV/0!</v>
      </c>
      <c r="BC353" s="552" t="e">
        <f aca="false">BC308-$AB308</f>
        <v>#DIV/0!</v>
      </c>
    </row>
    <row r="354" customFormat="false" ht="15" hidden="false" customHeight="false" outlineLevel="0" collapsed="false">
      <c r="A354" s="24"/>
      <c r="B354" s="2"/>
      <c r="C354" s="419"/>
      <c r="D354" s="482"/>
      <c r="E354" s="419"/>
      <c r="F354" s="482"/>
      <c r="G354" s="439"/>
      <c r="H354" s="439"/>
      <c r="I354" s="439"/>
      <c r="J354" s="439"/>
      <c r="K354" s="439"/>
      <c r="L354" s="439"/>
      <c r="M354" s="439"/>
      <c r="N354" s="549" t="n">
        <f aca="false">N309-$AB309</f>
        <v>0</v>
      </c>
      <c r="O354" s="549" t="n">
        <f aca="false">O309-$AB309</f>
        <v>0</v>
      </c>
      <c r="P354" s="549" t="n">
        <f aca="false">P309-$AB309</f>
        <v>0</v>
      </c>
      <c r="Q354" s="549" t="n">
        <f aca="false">Q309-$AB309</f>
        <v>0</v>
      </c>
      <c r="R354" s="439"/>
      <c r="S354" s="550" t="n">
        <f aca="false">S309-$K309</f>
        <v>0</v>
      </c>
      <c r="T354" s="439"/>
      <c r="U354" s="482"/>
      <c r="V354" s="419"/>
      <c r="W354" s="482"/>
      <c r="X354" s="439"/>
      <c r="Y354" s="439"/>
      <c r="Z354" s="439"/>
      <c r="AA354" s="439"/>
      <c r="AB354" s="439"/>
      <c r="AC354" s="439"/>
      <c r="AD354" s="439"/>
      <c r="AE354" s="549" t="n">
        <f aca="false">AE309-$AB309</f>
        <v>0</v>
      </c>
      <c r="AF354" s="549" t="n">
        <f aca="false">AF309-$AB309</f>
        <v>0</v>
      </c>
      <c r="AG354" s="549" t="n">
        <f aca="false">AG309-$AB309</f>
        <v>0</v>
      </c>
      <c r="AH354" s="549" t="n">
        <f aca="false">AH309-$AB309</f>
        <v>0</v>
      </c>
      <c r="AI354" s="439"/>
      <c r="AJ354" s="550" t="n">
        <f aca="false">AJ309-$AB309</f>
        <v>0</v>
      </c>
      <c r="AK354" s="439"/>
      <c r="AL354" s="551" t="n">
        <f aca="false">AL309-$AB309</f>
        <v>8650.16442765416</v>
      </c>
      <c r="AM354" s="552" t="n">
        <f aca="false">AM309-$AB309</f>
        <v>5508.77444112214</v>
      </c>
      <c r="AN354" s="552" t="n">
        <f aca="false">AN309-$AB309</f>
        <v>14557.0538150739</v>
      </c>
      <c r="AO354" s="552" t="n">
        <f aca="false">AO309-$AB309</f>
        <v>5912.27279684559</v>
      </c>
      <c r="AP354" s="552" t="n">
        <f aca="false">AP309-$AB309</f>
        <v>24496.7802791847</v>
      </c>
      <c r="AQ354" s="552" t="n">
        <f aca="false">AQ309-$AB309</f>
        <v>8429.49626539494</v>
      </c>
      <c r="AR354" s="552" t="n">
        <f aca="false">AR309-$AB309</f>
        <v>36043.0672754069</v>
      </c>
      <c r="AS354" s="552" t="n">
        <f aca="false">AS309-$AB309</f>
        <v>27555.4439546662</v>
      </c>
      <c r="AT354" s="552" t="n">
        <f aca="false">AT309-$AB309</f>
        <v>41984.4035999253</v>
      </c>
      <c r="AU354" s="552" t="n">
        <f aca="false">AU309-$AB309</f>
        <v>8766.9551584814</v>
      </c>
      <c r="AV354" s="552" t="n">
        <f aca="false">AV309-$AB309</f>
        <v>18068.8938741974</v>
      </c>
      <c r="AW354" s="552" t="n">
        <f aca="false">AW309-$AB309</f>
        <v>24522.0702578393</v>
      </c>
      <c r="AX354" s="552" t="n">
        <f aca="false">AX309-$AB309</f>
        <v>30975.2466414812</v>
      </c>
      <c r="AY354" s="552" t="n">
        <f aca="false">AY309-$AB309</f>
        <v>37428.4230251232</v>
      </c>
      <c r="AZ354" s="552" t="n">
        <f aca="false">AZ309-$AB309</f>
        <v>5284.71524716664</v>
      </c>
      <c r="BA354" s="552" t="n">
        <f aca="false">BA309-$AB309</f>
        <v>43950.4932829625</v>
      </c>
      <c r="BB354" s="552" t="e">
        <f aca="false">BB309-$AB309</f>
        <v>#DIV/0!</v>
      </c>
      <c r="BC354" s="552" t="e">
        <f aca="false">BC309-$AB309</f>
        <v>#DIV/0!</v>
      </c>
    </row>
    <row r="355" customFormat="false" ht="15" hidden="false" customHeight="false" outlineLevel="0" collapsed="false">
      <c r="A355" s="24"/>
      <c r="B355" s="2"/>
      <c r="C355" s="419"/>
      <c r="D355" s="482"/>
      <c r="E355" s="419"/>
      <c r="F355" s="482"/>
      <c r="G355" s="439"/>
      <c r="H355" s="439"/>
      <c r="I355" s="439"/>
      <c r="J355" s="439"/>
      <c r="K355" s="439"/>
      <c r="L355" s="439"/>
      <c r="M355" s="439"/>
      <c r="N355" s="549" t="n">
        <f aca="false">N310-$AB310</f>
        <v>0</v>
      </c>
      <c r="O355" s="549" t="n">
        <f aca="false">O310-$AB310</f>
        <v>0</v>
      </c>
      <c r="P355" s="549" t="n">
        <f aca="false">P310-$AB310</f>
        <v>0</v>
      </c>
      <c r="Q355" s="549" t="n">
        <f aca="false">Q310-$AB310</f>
        <v>0</v>
      </c>
      <c r="R355" s="439"/>
      <c r="S355" s="550" t="n">
        <f aca="false">S310-$K310</f>
        <v>0</v>
      </c>
      <c r="T355" s="439"/>
      <c r="U355" s="482"/>
      <c r="V355" s="419"/>
      <c r="W355" s="482"/>
      <c r="X355" s="439"/>
      <c r="Y355" s="439"/>
      <c r="Z355" s="439"/>
      <c r="AA355" s="439"/>
      <c r="AB355" s="439"/>
      <c r="AC355" s="439"/>
      <c r="AD355" s="439"/>
      <c r="AE355" s="549" t="n">
        <f aca="false">AE310-$AB310</f>
        <v>0</v>
      </c>
      <c r="AF355" s="549" t="n">
        <f aca="false">AF310-$AB310</f>
        <v>0</v>
      </c>
      <c r="AG355" s="549" t="n">
        <f aca="false">AG310-$AB310</f>
        <v>0</v>
      </c>
      <c r="AH355" s="549" t="n">
        <f aca="false">AH310-$AB310</f>
        <v>0</v>
      </c>
      <c r="AI355" s="439"/>
      <c r="AJ355" s="550" t="n">
        <f aca="false">AJ310-$AB310</f>
        <v>0</v>
      </c>
      <c r="AK355" s="439"/>
      <c r="AL355" s="551" t="n">
        <f aca="false">AL310-$AB310</f>
        <v>9101.31623635835</v>
      </c>
      <c r="AM355" s="552" t="n">
        <f aca="false">AM310-$AB310</f>
        <v>5747.32095997448</v>
      </c>
      <c r="AN355" s="552" t="n">
        <f aca="false">AN310-$AB310</f>
        <v>15047.6814070397</v>
      </c>
      <c r="AO355" s="552" t="n">
        <f aca="false">AO310-$AB310</f>
        <v>6146.3077976109</v>
      </c>
      <c r="AP355" s="552" t="n">
        <f aca="false">AP310-$AB310</f>
        <v>25951.7448622557</v>
      </c>
      <c r="AQ355" s="552" t="n">
        <f aca="false">AQ310-$AB310</f>
        <v>8762.22072431429</v>
      </c>
      <c r="AR355" s="552" t="n">
        <f aca="false">AR310-$AB310</f>
        <v>37599.5410154363</v>
      </c>
      <c r="AS355" s="552" t="n">
        <f aca="false">AS310-$AB310</f>
        <v>28773.5538381676</v>
      </c>
      <c r="AT355" s="552" t="n">
        <f aca="false">AT310-$AB310</f>
        <v>43777.7320395245</v>
      </c>
      <c r="AU355" s="552" t="n">
        <f aca="false">AU310-$AB310</f>
        <v>8986.8916652247</v>
      </c>
      <c r="AV355" s="552" t="n">
        <f aca="false">AV310-$AB310</f>
        <v>18463.6517068136</v>
      </c>
      <c r="AW355" s="552" t="n">
        <f aca="false">AW310-$AB310</f>
        <v>25057.8130306755</v>
      </c>
      <c r="AX355" s="552" t="n">
        <f aca="false">AX310-$AB310</f>
        <v>31651.9743545375</v>
      </c>
      <c r="AY355" s="552" t="n">
        <f aca="false">AY310-$AB310</f>
        <v>38246.1356783995</v>
      </c>
      <c r="AZ355" s="552" t="n">
        <f aca="false">AZ310-$AB310</f>
        <v>5360.84711488547</v>
      </c>
      <c r="BA355" s="552" t="n">
        <f aca="false">BA310-$AB310</f>
        <v>45303.9487090751</v>
      </c>
      <c r="BB355" s="552" t="e">
        <f aca="false">BB310-$AB310</f>
        <v>#DIV/0!</v>
      </c>
      <c r="BC355" s="552" t="e">
        <f aca="false">BC310-$AB310</f>
        <v>#DIV/0!</v>
      </c>
    </row>
    <row r="356" customFormat="false" ht="15" hidden="false" customHeight="false" outlineLevel="0" collapsed="false">
      <c r="A356" s="24"/>
      <c r="B356" s="2"/>
      <c r="C356" s="419"/>
      <c r="D356" s="482"/>
      <c r="E356" s="419"/>
      <c r="F356" s="482"/>
      <c r="G356" s="439"/>
      <c r="H356" s="439"/>
      <c r="I356" s="439"/>
      <c r="J356" s="439"/>
      <c r="K356" s="439"/>
      <c r="L356" s="439"/>
      <c r="M356" s="439"/>
      <c r="N356" s="549" t="n">
        <f aca="false">N311-$AB311</f>
        <v>0</v>
      </c>
      <c r="O356" s="549" t="n">
        <f aca="false">O311-$AB311</f>
        <v>0</v>
      </c>
      <c r="P356" s="549" t="n">
        <f aca="false">P311-$AB311</f>
        <v>0</v>
      </c>
      <c r="Q356" s="549" t="n">
        <f aca="false">Q311-$AB311</f>
        <v>0</v>
      </c>
      <c r="R356" s="439"/>
      <c r="S356" s="550" t="n">
        <f aca="false">S311-$K311</f>
        <v>0</v>
      </c>
      <c r="T356" s="439"/>
      <c r="U356" s="482"/>
      <c r="V356" s="419"/>
      <c r="W356" s="482"/>
      <c r="X356" s="439"/>
      <c r="Y356" s="439"/>
      <c r="Z356" s="439"/>
      <c r="AA356" s="439"/>
      <c r="AB356" s="439"/>
      <c r="AC356" s="439"/>
      <c r="AD356" s="439"/>
      <c r="AE356" s="549" t="n">
        <f aca="false">AE311-$AB311</f>
        <v>0</v>
      </c>
      <c r="AF356" s="549" t="n">
        <f aca="false">AF311-$AB311</f>
        <v>0</v>
      </c>
      <c r="AG356" s="549" t="n">
        <f aca="false">AG311-$AB311</f>
        <v>0</v>
      </c>
      <c r="AH356" s="549" t="n">
        <f aca="false">AH311-$AB311</f>
        <v>0</v>
      </c>
      <c r="AI356" s="439"/>
      <c r="AJ356" s="550" t="n">
        <f aca="false">AJ311-$AB311</f>
        <v>0</v>
      </c>
      <c r="AK356" s="439"/>
      <c r="AL356" s="551" t="n">
        <f aca="false">AL311-$AB311</f>
        <v>9557.4307149583</v>
      </c>
      <c r="AM356" s="552" t="n">
        <f aca="false">AM311-$AB311</f>
        <v>5988.4914905342</v>
      </c>
      <c r="AN356" s="552" t="n">
        <f aca="false">AN311-$AB311</f>
        <v>15543.7059025171</v>
      </c>
      <c r="AO356" s="552" t="n">
        <f aca="false">AO311-$AB311</f>
        <v>6382.91718338462</v>
      </c>
      <c r="AP356" s="552" t="n">
        <f aca="false">AP311-$AB311</f>
        <v>27422.7140557405</v>
      </c>
      <c r="AQ356" s="552" t="n">
        <f aca="false">AQ311-$AB311</f>
        <v>9098.60515228174</v>
      </c>
      <c r="AR356" s="552" t="n">
        <f aca="false">AR311-$AB311</f>
        <v>39173.1359666061</v>
      </c>
      <c r="AS356" s="552" t="n">
        <f aca="false">AS311-$AB311</f>
        <v>30005.0629303874</v>
      </c>
      <c r="AT356" s="552" t="n">
        <f aca="false">AT311-$AB311</f>
        <v>45590.7870919592</v>
      </c>
      <c r="AU356" s="552" t="n">
        <f aca="false">AU311-$AB311</f>
        <v>9209.24747354217</v>
      </c>
      <c r="AV356" s="552" t="n">
        <f aca="false">AV311-$AB311</f>
        <v>18862.7518755885</v>
      </c>
      <c r="AW356" s="552" t="n">
        <f aca="false">AW311-$AB311</f>
        <v>25599.448974013</v>
      </c>
      <c r="AX356" s="552" t="n">
        <f aca="false">AX311-$AB311</f>
        <v>32336.1460724374</v>
      </c>
      <c r="AY356" s="552" t="n">
        <f aca="false">AY311-$AB311</f>
        <v>39072.8431708619</v>
      </c>
      <c r="AZ356" s="552" t="n">
        <f aca="false">AZ311-$AB311</f>
        <v>5437.81643314921</v>
      </c>
      <c r="BA356" s="552" t="n">
        <f aca="false">BA311-$AB311</f>
        <v>46672.2921448749</v>
      </c>
      <c r="BB356" s="552" t="e">
        <f aca="false">BB311-$AB311</f>
        <v>#DIV/0!</v>
      </c>
      <c r="BC356" s="552" t="e">
        <f aca="false">BC311-$AB311</f>
        <v>#DIV/0!</v>
      </c>
    </row>
    <row r="357" customFormat="false" ht="15" hidden="false" customHeight="false" outlineLevel="0" collapsed="false">
      <c r="A357" s="24"/>
      <c r="B357" s="2"/>
      <c r="C357" s="419"/>
      <c r="D357" s="482"/>
      <c r="E357" s="419"/>
      <c r="F357" s="482"/>
      <c r="G357" s="439"/>
      <c r="H357" s="439"/>
      <c r="I357" s="439"/>
      <c r="J357" s="439"/>
      <c r="K357" s="439"/>
      <c r="L357" s="439"/>
      <c r="M357" s="439"/>
      <c r="N357" s="549" t="n">
        <f aca="false">N312-$AB312</f>
        <v>0</v>
      </c>
      <c r="O357" s="549" t="n">
        <f aca="false">O312-$AB312</f>
        <v>0</v>
      </c>
      <c r="P357" s="549" t="n">
        <f aca="false">P312-$AB312</f>
        <v>0</v>
      </c>
      <c r="Q357" s="549" t="n">
        <f aca="false">Q312-$AB312</f>
        <v>0</v>
      </c>
      <c r="R357" s="439"/>
      <c r="S357" s="550" t="n">
        <f aca="false">S312-$K312</f>
        <v>0</v>
      </c>
      <c r="T357" s="439"/>
      <c r="U357" s="482"/>
      <c r="V357" s="419"/>
      <c r="W357" s="482"/>
      <c r="X357" s="439"/>
      <c r="Y357" s="439"/>
      <c r="Z357" s="439"/>
      <c r="AA357" s="439"/>
      <c r="AB357" s="439"/>
      <c r="AC357" s="439"/>
      <c r="AD357" s="439"/>
      <c r="AE357" s="549" t="n">
        <f aca="false">AE312-$AB312</f>
        <v>0</v>
      </c>
      <c r="AF357" s="549" t="n">
        <f aca="false">AF312-$AB312</f>
        <v>0</v>
      </c>
      <c r="AG357" s="549" t="n">
        <f aca="false">AG312-$AB312</f>
        <v>0</v>
      </c>
      <c r="AH357" s="549" t="n">
        <f aca="false">AH312-$AB312</f>
        <v>0</v>
      </c>
      <c r="AI357" s="439"/>
      <c r="AJ357" s="550" t="n">
        <f aca="false">AJ312-$AB312</f>
        <v>0</v>
      </c>
      <c r="AK357" s="439"/>
      <c r="AL357" s="551" t="n">
        <f aca="false">AL312-$AB312</f>
        <v>10018.5624528228</v>
      </c>
      <c r="AM357" s="552" t="n">
        <f aca="false">AM312-$AB312</f>
        <v>6232.31489693007</v>
      </c>
      <c r="AN357" s="552" t="n">
        <f aca="false">AN312-$AB312</f>
        <v>16045.1866674448</v>
      </c>
      <c r="AO357" s="552" t="n">
        <f aca="false">AO312-$AB312</f>
        <v>6622.12927240185</v>
      </c>
      <c r="AP357" s="552" t="n">
        <f aca="false">AP312-$AB312</f>
        <v>28909.8639103536</v>
      </c>
      <c r="AQ357" s="552" t="n">
        <f aca="false">AQ312-$AB312</f>
        <v>9438.68980895684</v>
      </c>
      <c r="AR357" s="552" t="n">
        <f aca="false">AR312-$AB312</f>
        <v>40764.0404622388</v>
      </c>
      <c r="AS357" s="552" t="n">
        <f aca="false">AS312-$AB312</f>
        <v>31250.1186226217</v>
      </c>
      <c r="AT357" s="552" t="n">
        <f aca="false">AT312-$AB312</f>
        <v>47423.7857499708</v>
      </c>
      <c r="AU357" s="552" t="n">
        <f aca="false">AU312-$AB312</f>
        <v>9434.04919575113</v>
      </c>
      <c r="AV357" s="552" t="n">
        <f aca="false">AV312-$AB312</f>
        <v>19266.24214622</v>
      </c>
      <c r="AW357" s="552" t="n">
        <f aca="false">AW312-$AB312</f>
        <v>26147.0429127271</v>
      </c>
      <c r="AX357" s="552" t="n">
        <f aca="false">AX312-$AB312</f>
        <v>33027.8436792343</v>
      </c>
      <c r="AY357" s="552" t="n">
        <f aca="false">AY312-$AB312</f>
        <v>39908.6444457414</v>
      </c>
      <c r="AZ357" s="552" t="n">
        <f aca="false">AZ312-$AB312</f>
        <v>5515.63241391385</v>
      </c>
      <c r="BA357" s="552" t="n">
        <f aca="false">BA312-$AB312</f>
        <v>48055.6873584685</v>
      </c>
      <c r="BB357" s="552" t="e">
        <f aca="false">BB312-$AB312</f>
        <v>#DIV/0!</v>
      </c>
      <c r="BC357" s="552" t="e">
        <f aca="false">BC312-$AB312</f>
        <v>#DIV/0!</v>
      </c>
    </row>
    <row r="358" customFormat="false" ht="15" hidden="false" customHeight="false" outlineLevel="0" collapsed="false">
      <c r="A358" s="24"/>
      <c r="B358" s="2"/>
      <c r="C358" s="419"/>
      <c r="D358" s="482"/>
      <c r="E358" s="419"/>
      <c r="F358" s="482"/>
      <c r="G358" s="439"/>
      <c r="H358" s="439"/>
      <c r="I358" s="439"/>
      <c r="J358" s="439"/>
      <c r="K358" s="439"/>
      <c r="L358" s="439"/>
      <c r="M358" s="439"/>
      <c r="N358" s="549" t="n">
        <f aca="false">N313-$AB313</f>
        <v>0</v>
      </c>
      <c r="O358" s="549" t="n">
        <f aca="false">O313-$AB313</f>
        <v>0</v>
      </c>
      <c r="P358" s="549" t="n">
        <f aca="false">P313-$AB313</f>
        <v>0</v>
      </c>
      <c r="Q358" s="549" t="n">
        <f aca="false">Q313-$AB313</f>
        <v>0</v>
      </c>
      <c r="R358" s="439"/>
      <c r="S358" s="550" t="n">
        <f aca="false">S313-$K313</f>
        <v>0</v>
      </c>
      <c r="T358" s="439"/>
      <c r="U358" s="482"/>
      <c r="V358" s="419"/>
      <c r="W358" s="482"/>
      <c r="X358" s="439"/>
      <c r="Y358" s="439"/>
      <c r="Z358" s="439"/>
      <c r="AA358" s="439"/>
      <c r="AB358" s="439"/>
      <c r="AC358" s="439"/>
      <c r="AD358" s="439"/>
      <c r="AE358" s="549" t="n">
        <f aca="false">AE313-$AB313</f>
        <v>0</v>
      </c>
      <c r="AF358" s="549" t="n">
        <f aca="false">AF313-$AB313</f>
        <v>0</v>
      </c>
      <c r="AG358" s="549" t="n">
        <f aca="false">AG313-$AB313</f>
        <v>0</v>
      </c>
      <c r="AH358" s="549" t="n">
        <f aca="false">AH313-$AB313</f>
        <v>0</v>
      </c>
      <c r="AI358" s="439"/>
      <c r="AJ358" s="550" t="n">
        <f aca="false">AJ313-$AB313</f>
        <v>0</v>
      </c>
      <c r="AK358" s="439"/>
      <c r="AL358" s="551" t="n">
        <f aca="false">AL313-$AB313</f>
        <v>10484.7666398039</v>
      </c>
      <c r="AM358" s="552" t="n">
        <f aca="false">AM313-$AB313</f>
        <v>6478.8203607963</v>
      </c>
      <c r="AN358" s="552" t="n">
        <f aca="false">AN313-$AB313</f>
        <v>16552.1837207867</v>
      </c>
      <c r="AO358" s="552" t="n">
        <f aca="false">AO313-$AB313</f>
        <v>6863.97269439827</v>
      </c>
      <c r="AP358" s="552" t="n">
        <f aca="false">AP313-$AB313</f>
        <v>30413.3724133675</v>
      </c>
      <c r="AQ358" s="552" t="n">
        <f aca="false">AQ313-$AB313</f>
        <v>9782.51539685537</v>
      </c>
      <c r="AR358" s="552" t="n">
        <f aca="false">AR313-$AB313</f>
        <v>42372.4449073234</v>
      </c>
      <c r="AS358" s="552" t="n">
        <f aca="false">AS313-$AB313</f>
        <v>32508.8699274705</v>
      </c>
      <c r="AT358" s="552" t="n">
        <f aca="false">AT313-$AB313</f>
        <v>49276.9473932204</v>
      </c>
      <c r="AU358" s="552" t="n">
        <f aca="false">AU313-$AB313</f>
        <v>9661.3237369044</v>
      </c>
      <c r="AV358" s="552" t="n">
        <f aca="false">AV313-$AB313</f>
        <v>19674.1708098284</v>
      </c>
      <c r="AW358" s="552" t="n">
        <f aca="false">AW313-$AB313</f>
        <v>26700.6603847671</v>
      </c>
      <c r="AX358" s="552" t="n">
        <f aca="false">AX313-$AB313</f>
        <v>33727.1499597058</v>
      </c>
      <c r="AY358" s="552" t="n">
        <f aca="false">AY313-$AB313</f>
        <v>40753.6395346445</v>
      </c>
      <c r="AZ358" s="552" t="n">
        <f aca="false">AZ313-$AB313</f>
        <v>5594.30437046691</v>
      </c>
      <c r="BA358" s="552" t="n">
        <f aca="false">BA313-$AB313</f>
        <v>49454.2999194117</v>
      </c>
      <c r="BB358" s="552" t="e">
        <f aca="false">BB313-$AB313</f>
        <v>#DIV/0!</v>
      </c>
      <c r="BC358" s="552" t="e">
        <f aca="false">BC313-$AB313</f>
        <v>#DIV/0!</v>
      </c>
    </row>
    <row r="359" customFormat="false" ht="15" hidden="false" customHeight="false" outlineLevel="0" collapsed="false">
      <c r="A359" s="24"/>
      <c r="B359" s="2"/>
      <c r="C359" s="419"/>
      <c r="D359" s="482"/>
      <c r="E359" s="419"/>
      <c r="F359" s="482"/>
      <c r="G359" s="439"/>
      <c r="H359" s="439"/>
      <c r="I359" s="439"/>
      <c r="J359" s="439"/>
      <c r="K359" s="439"/>
      <c r="L359" s="439"/>
      <c r="M359" s="439"/>
      <c r="N359" s="549" t="n">
        <f aca="false">N314-$AB314</f>
        <v>0</v>
      </c>
      <c r="O359" s="549" t="n">
        <f aca="false">O314-$AB314</f>
        <v>0</v>
      </c>
      <c r="P359" s="549" t="n">
        <f aca="false">P314-$AB314</f>
        <v>0</v>
      </c>
      <c r="Q359" s="549" t="n">
        <f aca="false">Q314-$AB314</f>
        <v>0</v>
      </c>
      <c r="R359" s="439"/>
      <c r="S359" s="550" t="n">
        <f aca="false">S314-$K314</f>
        <v>0</v>
      </c>
      <c r="T359" s="439"/>
      <c r="U359" s="482"/>
      <c r="V359" s="419"/>
      <c r="W359" s="482"/>
      <c r="X359" s="439"/>
      <c r="Y359" s="439"/>
      <c r="Z359" s="439"/>
      <c r="AA359" s="439"/>
      <c r="AB359" s="439"/>
      <c r="AC359" s="439"/>
      <c r="AD359" s="439"/>
      <c r="AE359" s="549" t="n">
        <f aca="false">AE314-$AB314</f>
        <v>0</v>
      </c>
      <c r="AF359" s="549" t="n">
        <f aca="false">AF314-$AB314</f>
        <v>0</v>
      </c>
      <c r="AG359" s="549" t="n">
        <f aca="false">AG314-$AB314</f>
        <v>0</v>
      </c>
      <c r="AH359" s="549" t="n">
        <f aca="false">AH314-$AB314</f>
        <v>0</v>
      </c>
      <c r="AI359" s="439"/>
      <c r="AJ359" s="550" t="n">
        <f aca="false">AJ314-$AB314</f>
        <v>0</v>
      </c>
      <c r="AK359" s="439"/>
      <c r="AL359" s="551" t="n">
        <f aca="false">AL314-$AB314</f>
        <v>10956.0990728417</v>
      </c>
      <c r="AM359" s="552" t="n">
        <f aca="false">AM314-$AB314</f>
        <v>6728.03738476506</v>
      </c>
      <c r="AN359" s="552" t="n">
        <f aca="false">AN314-$AB314</f>
        <v>17064.7577417154</v>
      </c>
      <c r="AO359" s="552" t="n">
        <f aca="false">AO314-$AB314</f>
        <v>7108.47639403665</v>
      </c>
      <c r="AP359" s="552" t="n">
        <f aca="false">AP314-$AB314</f>
        <v>31933.4195099146</v>
      </c>
      <c r="AQ359" s="552" t="n">
        <f aca="false">AQ314-$AB314</f>
        <v>10130.1230662208</v>
      </c>
      <c r="AR359" s="552" t="n">
        <f aca="false">AR314-$AB314</f>
        <v>43998.541801304</v>
      </c>
      <c r="AS359" s="552" t="n">
        <f aca="false">AS314-$AB314</f>
        <v>33781.4674966727</v>
      </c>
      <c r="AT359" s="552" t="n">
        <f aca="false">AT314-$AB314</f>
        <v>51150.4938145459</v>
      </c>
      <c r="AU359" s="552" t="n">
        <f aca="false">AU314-$AB314</f>
        <v>9891.09829801034</v>
      </c>
      <c r="AV359" s="552" t="n">
        <f aca="false">AV314-$AB314</f>
        <v>20086.5866887365</v>
      </c>
      <c r="AW359" s="552" t="n">
        <f aca="false">AW314-$AB314</f>
        <v>27260.3676489996</v>
      </c>
      <c r="AX359" s="552" t="n">
        <f aca="false">AX314-$AB314</f>
        <v>34434.1486092626</v>
      </c>
      <c r="AY359" s="552" t="n">
        <f aca="false">AY314-$AB314</f>
        <v>41607.9295695256</v>
      </c>
      <c r="AZ359" s="552" t="n">
        <f aca="false">AZ314-$AB314</f>
        <v>5673.84171854204</v>
      </c>
      <c r="BA359" s="552" t="n">
        <f aca="false">BA314-$AB314</f>
        <v>50868.2972185252</v>
      </c>
      <c r="BB359" s="552" t="e">
        <f aca="false">BB314-$AB314</f>
        <v>#DIV/0!</v>
      </c>
      <c r="BC359" s="552" t="e">
        <f aca="false">BC314-$AB314</f>
        <v>#DIV/0!</v>
      </c>
    </row>
    <row r="360" customFormat="false" ht="15" hidden="false" customHeight="false" outlineLevel="0" collapsed="false">
      <c r="A360" s="24"/>
      <c r="B360" s="2"/>
      <c r="C360" s="419"/>
      <c r="D360" s="482"/>
      <c r="E360" s="419"/>
      <c r="F360" s="482"/>
      <c r="G360" s="439"/>
      <c r="H360" s="439"/>
      <c r="I360" s="439"/>
      <c r="J360" s="439"/>
      <c r="K360" s="439"/>
      <c r="L360" s="439"/>
      <c r="M360" s="439"/>
      <c r="N360" s="549" t="n">
        <f aca="false">N315-$AB315</f>
        <v>0</v>
      </c>
      <c r="O360" s="549" t="n">
        <f aca="false">O315-$AB315</f>
        <v>0</v>
      </c>
      <c r="P360" s="549" t="n">
        <f aca="false">P315-$AB315</f>
        <v>0</v>
      </c>
      <c r="Q360" s="549" t="n">
        <f aca="false">Q315-$AB315</f>
        <v>0</v>
      </c>
      <c r="R360" s="439"/>
      <c r="S360" s="550" t="n">
        <f aca="false">S315-$K315</f>
        <v>0</v>
      </c>
      <c r="T360" s="439"/>
      <c r="U360" s="482"/>
      <c r="V360" s="419"/>
      <c r="W360" s="482"/>
      <c r="X360" s="439"/>
      <c r="Y360" s="439"/>
      <c r="Z360" s="439"/>
      <c r="AA360" s="439"/>
      <c r="AB360" s="439"/>
      <c r="AC360" s="439"/>
      <c r="AD360" s="439"/>
      <c r="AE360" s="549" t="n">
        <f aca="false">AE315-$AB315</f>
        <v>0</v>
      </c>
      <c r="AF360" s="549" t="n">
        <f aca="false">AF315-$AB315</f>
        <v>0</v>
      </c>
      <c r="AG360" s="549" t="n">
        <f aca="false">AG315-$AB315</f>
        <v>0</v>
      </c>
      <c r="AH360" s="549" t="n">
        <f aca="false">AH315-$AB315</f>
        <v>0</v>
      </c>
      <c r="AI360" s="439"/>
      <c r="AJ360" s="550" t="n">
        <f aca="false">AJ315-$AB315</f>
        <v>0</v>
      </c>
      <c r="AK360" s="439"/>
      <c r="AL360" s="551" t="n">
        <f aca="false">AL315-$AB315</f>
        <v>11432.616162643</v>
      </c>
      <c r="AM360" s="552" t="n">
        <f aca="false">AM315-$AB315</f>
        <v>6979.99579599748</v>
      </c>
      <c r="AN360" s="552" t="n">
        <f aca="false">AN315-$AB315</f>
        <v>17582.9700768742</v>
      </c>
      <c r="AO360" s="552" t="n">
        <f aca="false">AO315-$AB315</f>
        <v>7355.66963437105</v>
      </c>
      <c r="AP360" s="552" t="n">
        <f aca="false">AP315-$AB315</f>
        <v>33470.1871245236</v>
      </c>
      <c r="AQ360" s="552" t="n">
        <f aca="false">AQ315-$AB315</f>
        <v>10481.5544199492</v>
      </c>
      <c r="AR360" s="552" t="n">
        <f aca="false">AR315-$AB315</f>
        <v>45642.5257611183</v>
      </c>
      <c r="AS360" s="552" t="n">
        <f aca="false">AS315-$AB315</f>
        <v>35068.0636391361</v>
      </c>
      <c r="AT360" s="552" t="n">
        <f aca="false">AT315-$AB315</f>
        <v>53044.6492465059</v>
      </c>
      <c r="AU360" s="552" t="n">
        <f aca="false">AU315-$AB315</f>
        <v>10123.4003792885</v>
      </c>
      <c r="AV360" s="552" t="n">
        <f aca="false">AV315-$AB315</f>
        <v>20503.5391423126</v>
      </c>
      <c r="AW360" s="552" t="n">
        <f aca="false">AW315-$AB315</f>
        <v>27826.2316931385</v>
      </c>
      <c r="AX360" s="552" t="n">
        <f aca="false">AX315-$AB315</f>
        <v>35148.9242439645</v>
      </c>
      <c r="AY360" s="552" t="n">
        <f aca="false">AY315-$AB315</f>
        <v>42471.6167947904</v>
      </c>
      <c r="AZ360" s="552" t="n">
        <f aca="false">AZ315-$AB315</f>
        <v>5754.253977446</v>
      </c>
      <c r="BA360" s="552" t="n">
        <f aca="false">BA315-$AB315</f>
        <v>52297.848487929</v>
      </c>
      <c r="BB360" s="552" t="e">
        <f aca="false">BB315-$AB315</f>
        <v>#DIV/0!</v>
      </c>
      <c r="BC360" s="552" t="e">
        <f aca="false">BC315-$AB315</f>
        <v>#DIV/0!</v>
      </c>
    </row>
    <row r="361" customFormat="false" ht="15" hidden="false" customHeight="false" outlineLevel="0" collapsed="false">
      <c r="A361" s="24"/>
      <c r="B361" s="2"/>
      <c r="C361" s="419"/>
      <c r="D361" s="482"/>
      <c r="E361" s="419"/>
      <c r="F361" s="482"/>
      <c r="G361" s="439"/>
      <c r="H361" s="439"/>
      <c r="I361" s="439"/>
      <c r="J361" s="439"/>
      <c r="K361" s="439"/>
      <c r="L361" s="439"/>
      <c r="M361" s="439"/>
      <c r="N361" s="549" t="n">
        <f aca="false">N316-$AB316</f>
        <v>0</v>
      </c>
      <c r="O361" s="549" t="n">
        <f aca="false">O316-$AB316</f>
        <v>0</v>
      </c>
      <c r="P361" s="549" t="n">
        <f aca="false">P316-$AB316</f>
        <v>0</v>
      </c>
      <c r="Q361" s="549" t="n">
        <f aca="false">Q316-$AB316</f>
        <v>0</v>
      </c>
      <c r="R361" s="439"/>
      <c r="S361" s="550" t="n">
        <f aca="false">S316-$K316</f>
        <v>0</v>
      </c>
      <c r="T361" s="439"/>
      <c r="U361" s="482"/>
      <c r="V361" s="419"/>
      <c r="W361" s="482"/>
      <c r="X361" s="439"/>
      <c r="Y361" s="439"/>
      <c r="Z361" s="439"/>
      <c r="AA361" s="439"/>
      <c r="AB361" s="439"/>
      <c r="AC361" s="439"/>
      <c r="AD361" s="439"/>
      <c r="AE361" s="549" t="n">
        <f aca="false">AE316-$AB316</f>
        <v>0</v>
      </c>
      <c r="AF361" s="549" t="n">
        <f aca="false">AF316-$AB316</f>
        <v>0</v>
      </c>
      <c r="AG361" s="549" t="n">
        <f aca="false">AG316-$AB316</f>
        <v>0</v>
      </c>
      <c r="AH361" s="549" t="n">
        <f aca="false">AH316-$AB316</f>
        <v>0</v>
      </c>
      <c r="AI361" s="439"/>
      <c r="AJ361" s="550" t="n">
        <f aca="false">AJ316-$AB316</f>
        <v>0</v>
      </c>
      <c r="AK361" s="439"/>
      <c r="AL361" s="551" t="n">
        <f aca="false">AL316-$AB316</f>
        <v>11914.3749404321</v>
      </c>
      <c r="AM361" s="552" t="n">
        <f aca="false">AM316-$AB316</f>
        <v>7234.72574975345</v>
      </c>
      <c r="AN361" s="552" t="n">
        <f aca="false">AN316-$AB316</f>
        <v>18106.8827477199</v>
      </c>
      <c r="AO361" s="552" t="n">
        <f aca="false">AO316-$AB316</f>
        <v>7605.58200034913</v>
      </c>
      <c r="AP361" s="552" t="n">
        <f aca="false">AP316-$AB316</f>
        <v>35023.8591828934</v>
      </c>
      <c r="AQ361" s="552" t="n">
        <f aca="false">AQ316-$AB316</f>
        <v>10836.8515185686</v>
      </c>
      <c r="AR361" s="552" t="n">
        <f aca="false">AR316-$AB316</f>
        <v>47304.5935444906</v>
      </c>
      <c r="AS361" s="552" t="n">
        <f aca="false">AS316-$AB316</f>
        <v>36368.8123391666</v>
      </c>
      <c r="AT361" s="552" t="n">
        <f aca="false">AT316-$AB316</f>
        <v>54959.6403882174</v>
      </c>
      <c r="AU361" s="552" t="n">
        <f aca="false">AU316-$AB316</f>
        <v>10358.2577834606</v>
      </c>
      <c r="AV361" s="552" t="n">
        <f aca="false">AV316-$AB316</f>
        <v>20925.078072878</v>
      </c>
      <c r="AW361" s="552" t="n">
        <f aca="false">AW316-$AB316</f>
        <v>28398.3202417631</v>
      </c>
      <c r="AX361" s="552" t="n">
        <f aca="false">AX316-$AB316</f>
        <v>35871.5624106481</v>
      </c>
      <c r="AY361" s="552" t="n">
        <f aca="false">AY316-$AB316</f>
        <v>43344.8045795331</v>
      </c>
      <c r="AZ361" s="552" t="n">
        <f aca="false">AZ316-$AB316</f>
        <v>5835.55077119791</v>
      </c>
      <c r="BA361" s="552" t="n">
        <f aca="false">BA316-$AB316</f>
        <v>53743.1248212962</v>
      </c>
      <c r="BB361" s="552" t="e">
        <f aca="false">BB316-$AB316</f>
        <v>#DIV/0!</v>
      </c>
      <c r="BC361" s="552" t="e">
        <f aca="false">BC316-$AB316</f>
        <v>#DIV/0!</v>
      </c>
    </row>
    <row r="362" customFormat="false" ht="15" hidden="false" customHeight="false" outlineLevel="0" collapsed="false">
      <c r="A362" s="24"/>
      <c r="B362" s="2"/>
      <c r="C362" s="419"/>
      <c r="D362" s="482"/>
      <c r="E362" s="419"/>
      <c r="F362" s="482"/>
      <c r="G362" s="439"/>
      <c r="H362" s="439"/>
      <c r="I362" s="439"/>
      <c r="J362" s="439"/>
      <c r="K362" s="439"/>
      <c r="L362" s="439"/>
      <c r="M362" s="439"/>
      <c r="N362" s="549" t="n">
        <f aca="false">N317-$AB317</f>
        <v>0</v>
      </c>
      <c r="O362" s="549" t="n">
        <f aca="false">O317-$AB317</f>
        <v>0</v>
      </c>
      <c r="P362" s="549" t="n">
        <f aca="false">P317-$AB317</f>
        <v>0</v>
      </c>
      <c r="Q362" s="549" t="n">
        <f aca="false">Q317-$AB317</f>
        <v>0</v>
      </c>
      <c r="R362" s="439"/>
      <c r="S362" s="550" t="n">
        <f aca="false">S317-$K317</f>
        <v>0</v>
      </c>
      <c r="T362" s="439"/>
      <c r="U362" s="482"/>
      <c r="V362" s="419"/>
      <c r="W362" s="482"/>
      <c r="X362" s="439"/>
      <c r="Y362" s="439"/>
      <c r="Z362" s="439"/>
      <c r="AA362" s="439"/>
      <c r="AB362" s="439"/>
      <c r="AC362" s="439"/>
      <c r="AD362" s="439"/>
      <c r="AE362" s="549" t="n">
        <f aca="false">AE317-$AB317</f>
        <v>0</v>
      </c>
      <c r="AF362" s="549" t="n">
        <f aca="false">AF317-$AB317</f>
        <v>0</v>
      </c>
      <c r="AG362" s="549" t="n">
        <f aca="false">AG317-$AB317</f>
        <v>0</v>
      </c>
      <c r="AH362" s="549" t="n">
        <f aca="false">AH317-$AB317</f>
        <v>0</v>
      </c>
      <c r="AI362" s="439"/>
      <c r="AJ362" s="550" t="n">
        <f aca="false">AJ317-$AB317</f>
        <v>0</v>
      </c>
      <c r="AK362" s="439"/>
      <c r="AL362" s="551" t="n">
        <f aca="false">AL317-$AB317</f>
        <v>12401.4330647768</v>
      </c>
      <c r="AM362" s="552" t="n">
        <f aca="false">AM317-$AB317</f>
        <v>11206.0759311295</v>
      </c>
      <c r="AN362" s="552" t="n">
        <f aca="false">AN317-$AB317</f>
        <v>18636.5584579448</v>
      </c>
      <c r="AO362" s="552" t="n">
        <f aca="false">AO317-$AB317</f>
        <v>7858.24340235297</v>
      </c>
      <c r="AP362" s="552" t="n">
        <f aca="false">AP317-$AB317</f>
        <v>36594.6216339052</v>
      </c>
      <c r="AQ362" s="552" t="n">
        <f aca="false">AQ317-$AB317</f>
        <v>11196.0568852729</v>
      </c>
      <c r="AR362" s="552" t="n">
        <f aca="false">AR317-$AB317</f>
        <v>73337.8502907176</v>
      </c>
      <c r="AS362" s="552" t="n">
        <f aca="false">AS317-$AB317</f>
        <v>37683.8692748974</v>
      </c>
      <c r="AT362" s="552" t="n">
        <f aca="false">AT317-$AB317</f>
        <v>56895.6964324878</v>
      </c>
      <c r="AU362" s="552" t="n">
        <f aca="false">AU317-$AB317</f>
        <v>10595.6986190787</v>
      </c>
      <c r="AV362" s="552" t="n">
        <f aca="false">AV317-$AB317</f>
        <v>21351.2539316797</v>
      </c>
      <c r="AW362" s="552" t="n">
        <f aca="false">AW317-$AB317</f>
        <v>28976.7017644225</v>
      </c>
      <c r="AX362" s="552" t="n">
        <f aca="false">AX317-$AB317</f>
        <v>36602.1495971652</v>
      </c>
      <c r="AY362" s="552" t="n">
        <f aca="false">AY317-$AB317</f>
        <v>44227.597429908</v>
      </c>
      <c r="AZ362" s="552" t="n">
        <f aca="false">AZ317-$AB317</f>
        <v>5917.74182968109</v>
      </c>
      <c r="BA362" s="552" t="n">
        <f aca="false">BA317-$AB317</f>
        <v>55204.2991943305</v>
      </c>
      <c r="BB362" s="552" t="e">
        <f aca="false">BB317-$AB317</f>
        <v>#DIV/0!</v>
      </c>
      <c r="BC362" s="552" t="e">
        <f aca="false">BC317-$AB317</f>
        <v>#DIV/0!</v>
      </c>
    </row>
    <row r="363" customFormat="false" ht="15" hidden="false" customHeight="false" outlineLevel="0" collapsed="false">
      <c r="A363" s="24"/>
      <c r="B363" s="2"/>
      <c r="C363" s="419"/>
      <c r="D363" s="482"/>
      <c r="E363" s="419"/>
      <c r="F363" s="482"/>
      <c r="G363" s="439"/>
      <c r="H363" s="439"/>
      <c r="I363" s="439"/>
      <c r="J363" s="439"/>
      <c r="K363" s="439"/>
      <c r="L363" s="439"/>
      <c r="M363" s="439"/>
      <c r="N363" s="549" t="n">
        <f aca="false">N318-$AB318</f>
        <v>0</v>
      </c>
      <c r="O363" s="549" t="n">
        <f aca="false">O318-$AB318</f>
        <v>0</v>
      </c>
      <c r="P363" s="549" t="n">
        <f aca="false">P318-$AB318</f>
        <v>0</v>
      </c>
      <c r="Q363" s="549" t="n">
        <f aca="false">Q318-$AB318</f>
        <v>0</v>
      </c>
      <c r="R363" s="439"/>
      <c r="S363" s="550" t="n">
        <f aca="false">S318-$K318</f>
        <v>0</v>
      </c>
      <c r="T363" s="439"/>
      <c r="U363" s="482"/>
      <c r="V363" s="419"/>
      <c r="W363" s="482"/>
      <c r="X363" s="439"/>
      <c r="Y363" s="439"/>
      <c r="Z363" s="439"/>
      <c r="AA363" s="439"/>
      <c r="AB363" s="439"/>
      <c r="AC363" s="439"/>
      <c r="AD363" s="439"/>
      <c r="AE363" s="549" t="n">
        <f aca="false">AE318-$AB318</f>
        <v>0</v>
      </c>
      <c r="AF363" s="549" t="n">
        <f aca="false">AF318-$AB318</f>
        <v>0</v>
      </c>
      <c r="AG363" s="549" t="n">
        <f aca="false">AG318-$AB318</f>
        <v>0</v>
      </c>
      <c r="AH363" s="549" t="n">
        <f aca="false">AH318-$AB318</f>
        <v>0</v>
      </c>
      <c r="AI363" s="439"/>
      <c r="AJ363" s="550" t="n">
        <f aca="false">AJ318-$AB318</f>
        <v>0</v>
      </c>
      <c r="AK363" s="439"/>
      <c r="AL363" s="551" t="n">
        <f aca="false">AL318-$AB318</f>
        <v>12893.8488284894</v>
      </c>
      <c r="AM363" s="552" t="n">
        <f aca="false">AM318-$AB318</f>
        <v>11466.4407661925</v>
      </c>
      <c r="AN363" s="552" t="n">
        <f aca="false">AN318-$AB318</f>
        <v>19172.0606009822</v>
      </c>
      <c r="AO363" s="552" t="n">
        <f aca="false">AO318-$AB318</f>
        <v>8113.68407977885</v>
      </c>
      <c r="AP363" s="552" t="n">
        <f aca="false">AP318-$AB318</f>
        <v>38182.6624718782</v>
      </c>
      <c r="AQ363" s="552" t="n">
        <f aca="false">AQ318-$AB318</f>
        <v>11559.2135110109</v>
      </c>
      <c r="AR363" s="552" t="n">
        <f aca="false">AR318-$AB318</f>
        <v>75036.6846755259</v>
      </c>
      <c r="AS363" s="552" t="n">
        <f aca="false">AS318-$AB318</f>
        <v>39013.3918369213</v>
      </c>
      <c r="AT363" s="552" t="n">
        <f aca="false">AT318-$AB318</f>
        <v>58853.0490932452</v>
      </c>
      <c r="AU363" s="552" t="n">
        <f aca="false">AU318-$AB318</f>
        <v>10835.7513038886</v>
      </c>
      <c r="AV363" s="552" t="n">
        <f aca="false">AV318-$AB318</f>
        <v>21782.1177249282</v>
      </c>
      <c r="AW363" s="552" t="n">
        <f aca="false">AW318-$AB318</f>
        <v>29561.4454838311</v>
      </c>
      <c r="AX363" s="552" t="n">
        <f aca="false">AX318-$AB318</f>
        <v>37340.773242734</v>
      </c>
      <c r="AY363" s="552" t="n">
        <f aca="false">AY318-$AB318</f>
        <v>45120.1010016369</v>
      </c>
      <c r="AZ363" s="552" t="n">
        <f aca="false">AZ318-$AB318</f>
        <v>6000.83698980758</v>
      </c>
      <c r="BA363" s="552" t="n">
        <f aca="false">BA318-$AB318</f>
        <v>56681.5464854681</v>
      </c>
      <c r="BB363" s="552" t="e">
        <f aca="false">BB318-$AB318</f>
        <v>#DIV/0!</v>
      </c>
      <c r="BC363" s="552" t="e">
        <f aca="false">BC318-$AB318</f>
        <v>#DIV/0!</v>
      </c>
    </row>
    <row r="364" customFormat="false" ht="15" hidden="false" customHeight="false" outlineLevel="0" collapsed="false">
      <c r="A364" s="24"/>
      <c r="B364" s="2"/>
      <c r="C364" s="452"/>
      <c r="D364" s="449"/>
      <c r="E364" s="452"/>
      <c r="F364" s="449"/>
      <c r="G364" s="452"/>
      <c r="H364" s="452"/>
      <c r="I364" s="452"/>
      <c r="J364" s="452"/>
      <c r="K364" s="452"/>
      <c r="L364" s="452"/>
      <c r="M364" s="452"/>
      <c r="N364" s="542" t="n">
        <f aca="false">N363/20</f>
        <v>0</v>
      </c>
      <c r="O364" s="542" t="n">
        <f aca="false">O363/20</f>
        <v>0</v>
      </c>
      <c r="P364" s="542" t="n">
        <f aca="false">P363/20</f>
        <v>0</v>
      </c>
      <c r="Q364" s="542" t="n">
        <f aca="false">Q363/20</f>
        <v>0</v>
      </c>
      <c r="R364" s="452"/>
      <c r="S364" s="453" t="n">
        <f aca="false">S363/20</f>
        <v>0</v>
      </c>
      <c r="T364" s="454"/>
      <c r="U364" s="449"/>
      <c r="V364" s="452"/>
      <c r="W364" s="449"/>
      <c r="X364" s="452"/>
      <c r="Y364" s="452"/>
      <c r="Z364" s="452"/>
      <c r="AA364" s="452"/>
      <c r="AB364" s="452"/>
      <c r="AC364" s="452"/>
      <c r="AD364" s="452"/>
      <c r="AE364" s="542" t="n">
        <f aca="false">AE363/20</f>
        <v>0</v>
      </c>
      <c r="AF364" s="542" t="n">
        <f aca="false">AF363/20</f>
        <v>0</v>
      </c>
      <c r="AG364" s="542" t="n">
        <f aca="false">AG363/20</f>
        <v>0</v>
      </c>
      <c r="AH364" s="542" t="n">
        <f aca="false">AH363/20</f>
        <v>0</v>
      </c>
      <c r="AI364" s="452"/>
      <c r="AJ364" s="453" t="n">
        <f aca="false">AJ363/20</f>
        <v>0</v>
      </c>
      <c r="AK364" s="452"/>
      <c r="AL364" s="553" t="n">
        <f aca="false">AL363/20</f>
        <v>644.692441424468</v>
      </c>
      <c r="AM364" s="554" t="n">
        <f aca="false">AM363/20</f>
        <v>573.322038309624</v>
      </c>
      <c r="AN364" s="554" t="n">
        <f aca="false">AN363/20</f>
        <v>958.603030049109</v>
      </c>
      <c r="AO364" s="554" t="n">
        <f aca="false">AO363/20</f>
        <v>405.684203988943</v>
      </c>
      <c r="AP364" s="554" t="n">
        <f aca="false">AP363/20</f>
        <v>1909.13312359391</v>
      </c>
      <c r="AQ364" s="554" t="n">
        <f aca="false">AQ363/20</f>
        <v>577.960675550545</v>
      </c>
      <c r="AR364" s="554" t="n">
        <f aca="false">AR363/20</f>
        <v>3751.83423377629</v>
      </c>
      <c r="AS364" s="554" t="n">
        <f aca="false">AS363/20</f>
        <v>1950.66959184606</v>
      </c>
      <c r="AT364" s="554" t="n">
        <f aca="false">AT363/20</f>
        <v>2942.65245466226</v>
      </c>
      <c r="AU364" s="554" t="n">
        <f aca="false">AU363/20</f>
        <v>541.787565194428</v>
      </c>
      <c r="AV364" s="554" t="n">
        <f aca="false">AV363/20</f>
        <v>1089.10588624641</v>
      </c>
      <c r="AW364" s="554" t="n">
        <f aca="false">AW363/20</f>
        <v>1478.07227419156</v>
      </c>
      <c r="AX364" s="554" t="n">
        <f aca="false">AX363/20</f>
        <v>1867.0386621367</v>
      </c>
      <c r="AY364" s="554" t="n">
        <f aca="false">AY363/20</f>
        <v>2256.00505008185</v>
      </c>
      <c r="AZ364" s="554" t="n">
        <f aca="false">AZ363/20</f>
        <v>300.041849490379</v>
      </c>
      <c r="BA364" s="554" t="n">
        <f aca="false">BA363/20</f>
        <v>2834.0773242734</v>
      </c>
      <c r="BB364" s="554" t="e">
        <f aca="false">BB363/20</f>
        <v>#DIV/0!</v>
      </c>
      <c r="BC364" s="554" t="e">
        <f aca="false">BC363/20</f>
        <v>#DIV/0!</v>
      </c>
    </row>
    <row r="365" customFormat="false" ht="15" hidden="false" customHeight="false" outlineLevel="0" collapsed="false">
      <c r="F365" s="555"/>
      <c r="S365" s="556"/>
      <c r="U365" s="555"/>
      <c r="W365" s="555"/>
      <c r="AJ365" s="556"/>
      <c r="AL365" s="555"/>
    </row>
    <row r="366" customFormat="false" ht="15" hidden="false" customHeight="false" outlineLevel="0" collapsed="false">
      <c r="F366" s="555"/>
      <c r="S366" s="556"/>
      <c r="U366" s="555"/>
      <c r="W366" s="555"/>
      <c r="AJ366" s="556"/>
      <c r="AL366" s="555"/>
    </row>
  </sheetData>
  <sheetProtection sheet="true" password="cc5a" objects="true" scenarios="true" selectLockedCells="true" selectUnlockedCells="true"/>
  <mergeCells count="2">
    <mergeCell ref="F3:S3"/>
    <mergeCell ref="W3:AJ3"/>
  </mergeCells>
  <printOptions headings="false" gridLines="false" gridLinesSet="true" horizontalCentered="false" verticalCentered="false"/>
  <pageMargins left="0.7" right="0.7"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D7"/>
    <pageSetUpPr fitToPage="false"/>
  </sheetPr>
  <dimension ref="A1:AA1048576"/>
  <sheetViews>
    <sheetView showFormulas="false" showGridLines="true" showRowColHeaders="true" showZeros="true" rightToLeft="false" tabSelected="false" showOutlineSymbols="true" defaultGridColor="true" view="normal" topLeftCell="A1" colorId="64" zoomScale="95" zoomScaleNormal="95" zoomScalePageLayoutView="100" workbookViewId="0">
      <pane xSplit="0" ySplit="1" topLeftCell="A41" activePane="bottomLeft" state="frozen"/>
      <selection pane="topLeft" activeCell="A1" activeCellId="0" sqref="A1"/>
      <selection pane="bottomLeft" activeCell="K66" activeCellId="0" sqref="K66"/>
    </sheetView>
  </sheetViews>
  <sheetFormatPr defaultColWidth="11.57421875" defaultRowHeight="13.8" zeroHeight="false" outlineLevelRow="0" outlineLevelCol="0"/>
  <cols>
    <col collapsed="false" customWidth="true" hidden="false" outlineLevel="0" max="1" min="1" style="1" width="7.28"/>
    <col collapsed="false" customWidth="true" hidden="false" outlineLevel="0" max="2" min="2" style="480" width="21.03"/>
    <col collapsed="false" customWidth="true" hidden="false" outlineLevel="0" max="3" min="3" style="480" width="12.4"/>
    <col collapsed="false" customWidth="true" hidden="false" outlineLevel="0" max="4" min="4" style="480" width="11.43"/>
    <col collapsed="false" customWidth="true" hidden="false" outlineLevel="0" max="5" min="5" style="480" width="10.75"/>
    <col collapsed="false" customWidth="true" hidden="false" outlineLevel="0" max="6" min="6" style="480" width="16.23"/>
    <col collapsed="false" customWidth="true" hidden="false" outlineLevel="0" max="7" min="7" style="480" width="8.09"/>
    <col collapsed="false" customWidth="true" hidden="false" outlineLevel="0" max="8" min="8" style="480" width="9.55"/>
    <col collapsed="false" customWidth="true" hidden="false" outlineLevel="0" max="9" min="9" style="480" width="10.18"/>
    <col collapsed="false" customWidth="true" hidden="false" outlineLevel="0" max="10" min="10" style="480" width="8.67"/>
    <col collapsed="false" customWidth="true" hidden="false" outlineLevel="0" max="11" min="11" style="480" width="8.96"/>
    <col collapsed="false" customWidth="true" hidden="false" outlineLevel="0" max="12" min="12" style="480" width="9.12"/>
    <col collapsed="false" customWidth="true" hidden="false" outlineLevel="0" max="13" min="13" style="480" width="11.02"/>
    <col collapsed="false" customWidth="true" hidden="false" outlineLevel="0" max="14" min="14" style="480" width="45.94"/>
    <col collapsed="false" customWidth="false" hidden="false" outlineLevel="0" max="1023" min="15" style="480" width="11.57"/>
    <col collapsed="false" customWidth="false" hidden="false" outlineLevel="0" max="1024" min="1024" style="1" width="11.57"/>
  </cols>
  <sheetData>
    <row r="1" customFormat="false" ht="12.8" hidden="false" customHeight="true" outlineLevel="0" collapsed="false">
      <c r="A1" s="557" t="s">
        <v>193</v>
      </c>
      <c r="B1" s="558"/>
      <c r="C1" s="559"/>
      <c r="D1" s="560" t="s">
        <v>194</v>
      </c>
      <c r="E1" s="561"/>
      <c r="F1" s="561"/>
      <c r="G1" s="561"/>
      <c r="H1" s="561"/>
      <c r="I1" s="561"/>
      <c r="J1" s="561"/>
      <c r="K1" s="417"/>
      <c r="L1" s="561"/>
      <c r="M1" s="417"/>
      <c r="N1" s="417"/>
      <c r="O1" s="417"/>
      <c r="P1" s="417"/>
      <c r="Q1" s="417"/>
      <c r="R1" s="417"/>
      <c r="S1" s="417"/>
      <c r="T1" s="417"/>
      <c r="U1" s="417"/>
      <c r="V1" s="417"/>
    </row>
    <row r="2" customFormat="false" ht="16.15" hidden="false" customHeight="true" outlineLevel="0" collapsed="false">
      <c r="A2" s="2"/>
      <c r="B2" s="562"/>
      <c r="C2" s="563"/>
      <c r="D2" s="561"/>
      <c r="E2" s="561"/>
      <c r="F2" s="561"/>
      <c r="G2" s="561"/>
      <c r="H2" s="561"/>
      <c r="I2" s="561"/>
      <c r="J2" s="561"/>
      <c r="K2" s="417"/>
      <c r="L2" s="561"/>
      <c r="M2" s="417"/>
      <c r="N2" s="417"/>
      <c r="O2" s="417"/>
      <c r="P2" s="417"/>
      <c r="Q2" s="417"/>
      <c r="R2" s="417"/>
      <c r="S2" s="417"/>
      <c r="T2" s="417"/>
      <c r="U2" s="417"/>
      <c r="V2" s="417"/>
    </row>
    <row r="3" customFormat="false" ht="19.9" hidden="false" customHeight="true" outlineLevel="0" collapsed="false">
      <c r="A3" s="564" t="s">
        <v>195</v>
      </c>
      <c r="B3" s="565"/>
      <c r="C3" s="566"/>
      <c r="D3" s="7"/>
      <c r="E3" s="7"/>
      <c r="F3" s="7"/>
      <c r="G3" s="7"/>
      <c r="H3" s="7"/>
      <c r="I3" s="7"/>
      <c r="J3" s="7"/>
      <c r="K3" s="27"/>
      <c r="L3" s="7"/>
      <c r="M3" s="417"/>
      <c r="N3" s="417"/>
      <c r="O3" s="417"/>
      <c r="P3" s="417"/>
      <c r="Q3" s="417"/>
      <c r="R3" s="417"/>
      <c r="S3" s="417"/>
      <c r="T3" s="417"/>
      <c r="U3" s="417"/>
      <c r="V3" s="417"/>
    </row>
    <row r="4" customFormat="false" ht="13.8" hidden="false" customHeight="false" outlineLevel="0" collapsed="false">
      <c r="A4" s="566"/>
      <c r="B4" s="565"/>
      <c r="C4" s="566"/>
      <c r="D4" s="7"/>
      <c r="E4" s="7"/>
      <c r="F4" s="7"/>
      <c r="G4" s="7"/>
      <c r="H4" s="7"/>
      <c r="I4" s="7"/>
      <c r="J4" s="7"/>
      <c r="K4" s="27"/>
      <c r="L4" s="7"/>
      <c r="M4" s="417"/>
      <c r="N4" s="417"/>
      <c r="O4" s="417"/>
      <c r="P4" s="417"/>
      <c r="Q4" s="417"/>
      <c r="R4" s="417"/>
      <c r="S4" s="417"/>
      <c r="T4" s="417"/>
      <c r="U4" s="417"/>
      <c r="V4" s="417"/>
    </row>
    <row r="5" customFormat="false" ht="15" hidden="false" customHeight="true" outlineLevel="0" collapsed="false">
      <c r="A5" s="27"/>
      <c r="B5" s="567" t="s">
        <v>196</v>
      </c>
      <c r="C5" s="567" t="s">
        <v>197</v>
      </c>
      <c r="D5" s="568" t="s">
        <v>198</v>
      </c>
      <c r="E5" s="568"/>
      <c r="F5" s="568" t="s">
        <v>199</v>
      </c>
      <c r="G5" s="568"/>
      <c r="H5" s="569" t="s">
        <v>200</v>
      </c>
      <c r="I5" s="569" t="s">
        <v>201</v>
      </c>
      <c r="J5" s="569" t="s">
        <v>202</v>
      </c>
      <c r="K5" s="27"/>
      <c r="L5" s="27"/>
      <c r="M5" s="570"/>
      <c r="N5" s="571" t="s">
        <v>203</v>
      </c>
      <c r="O5" s="417"/>
      <c r="P5" s="417"/>
      <c r="Q5" s="417"/>
      <c r="R5" s="417"/>
      <c r="S5" s="417"/>
      <c r="T5" s="417"/>
      <c r="U5" s="417"/>
      <c r="V5" s="417"/>
    </row>
    <row r="6" customFormat="false" ht="13.8" hidden="false" customHeight="false" outlineLevel="0" collapsed="false">
      <c r="A6" s="27"/>
      <c r="B6" s="572" t="s">
        <v>44</v>
      </c>
      <c r="C6" s="572"/>
      <c r="D6" s="572"/>
      <c r="E6" s="572"/>
      <c r="F6" s="572"/>
      <c r="G6" s="572"/>
      <c r="H6" s="572"/>
      <c r="I6" s="572"/>
      <c r="J6" s="572"/>
      <c r="K6" s="27"/>
      <c r="L6" s="27"/>
      <c r="M6" s="570"/>
      <c r="N6" s="573" t="s">
        <v>204</v>
      </c>
      <c r="O6" s="417"/>
      <c r="P6" s="417"/>
      <c r="Q6" s="417"/>
      <c r="R6" s="417"/>
      <c r="S6" s="417"/>
      <c r="T6" s="417"/>
      <c r="U6" s="417"/>
      <c r="V6" s="417"/>
    </row>
    <row r="7" customFormat="false" ht="13.8" hidden="false" customHeight="false" outlineLevel="0" collapsed="false">
      <c r="A7" s="27"/>
      <c r="B7" s="572" t="s">
        <v>205</v>
      </c>
      <c r="C7" s="572" t="s">
        <v>206</v>
      </c>
      <c r="D7" s="574" t="n">
        <v>10</v>
      </c>
      <c r="E7" s="575" t="s">
        <v>207</v>
      </c>
      <c r="F7" s="574" t="n">
        <f aca="false">D7*1.11</f>
        <v>11.1</v>
      </c>
      <c r="G7" s="575" t="s">
        <v>207</v>
      </c>
      <c r="H7" s="576" t="n">
        <v>1.1</v>
      </c>
      <c r="I7" s="576" t="n">
        <v>1</v>
      </c>
      <c r="J7" s="577" t="n">
        <v>240</v>
      </c>
      <c r="K7" s="27"/>
      <c r="L7" s="27"/>
      <c r="M7" s="570"/>
      <c r="N7" s="573"/>
      <c r="O7" s="417"/>
      <c r="P7" s="417"/>
      <c r="Q7" s="417"/>
      <c r="R7" s="417"/>
      <c r="S7" s="417"/>
      <c r="T7" s="417"/>
      <c r="U7" s="417"/>
      <c r="V7" s="417"/>
    </row>
    <row r="8" customFormat="false" ht="13.8" hidden="false" customHeight="false" outlineLevel="0" collapsed="false">
      <c r="A8" s="27"/>
      <c r="B8" s="572" t="s">
        <v>208</v>
      </c>
      <c r="C8" s="572" t="s">
        <v>206</v>
      </c>
      <c r="D8" s="574" t="n">
        <v>10</v>
      </c>
      <c r="E8" s="575" t="s">
        <v>207</v>
      </c>
      <c r="F8" s="574" t="n">
        <f aca="false">D8*1.11</f>
        <v>11.1</v>
      </c>
      <c r="G8" s="575" t="s">
        <v>207</v>
      </c>
      <c r="H8" s="576" t="n">
        <v>0.5</v>
      </c>
      <c r="I8" s="576"/>
      <c r="J8" s="577" t="n">
        <v>140</v>
      </c>
      <c r="K8" s="27"/>
      <c r="L8" s="27"/>
      <c r="M8" s="570"/>
      <c r="N8" s="573" t="s">
        <v>209</v>
      </c>
      <c r="O8" s="417"/>
      <c r="P8" s="417"/>
      <c r="Q8" s="417"/>
      <c r="R8" s="417"/>
      <c r="S8" s="417"/>
      <c r="T8" s="417"/>
      <c r="U8" s="417"/>
      <c r="V8" s="417"/>
    </row>
    <row r="9" customFormat="false" ht="13.8" hidden="false" customHeight="false" outlineLevel="0" collapsed="false">
      <c r="A9" s="27"/>
      <c r="B9" s="572" t="s">
        <v>210</v>
      </c>
      <c r="C9" s="572" t="s">
        <v>211</v>
      </c>
      <c r="D9" s="574" t="n">
        <v>10</v>
      </c>
      <c r="E9" s="575" t="s">
        <v>212</v>
      </c>
      <c r="F9" s="574" t="n">
        <f aca="false">D9*1.06</f>
        <v>10.6</v>
      </c>
      <c r="G9" s="575" t="s">
        <v>212</v>
      </c>
      <c r="H9" s="576" t="n">
        <v>1.1</v>
      </c>
      <c r="I9" s="576" t="n">
        <v>1</v>
      </c>
      <c r="J9" s="577" t="n">
        <v>310</v>
      </c>
      <c r="K9" s="27"/>
      <c r="L9" s="27"/>
      <c r="M9" s="570"/>
      <c r="N9" s="573"/>
      <c r="O9" s="417"/>
      <c r="P9" s="417"/>
      <c r="Q9" s="417"/>
      <c r="R9" s="417"/>
      <c r="S9" s="417"/>
      <c r="T9" s="417"/>
      <c r="U9" s="417"/>
      <c r="V9" s="417"/>
    </row>
    <row r="10" customFormat="false" ht="13.8" hidden="false" customHeight="false" outlineLevel="0" collapsed="false">
      <c r="A10" s="27"/>
      <c r="B10" s="572" t="s">
        <v>213</v>
      </c>
      <c r="C10" s="572" t="s">
        <v>214</v>
      </c>
      <c r="D10" s="574" t="n">
        <v>4900</v>
      </c>
      <c r="E10" s="575" t="s">
        <v>215</v>
      </c>
      <c r="F10" s="574"/>
      <c r="G10" s="575"/>
      <c r="H10" s="576" t="n">
        <v>0.2</v>
      </c>
      <c r="I10" s="576"/>
      <c r="J10" s="577" t="n">
        <v>20</v>
      </c>
      <c r="K10" s="27"/>
      <c r="L10" s="27"/>
      <c r="M10" s="570"/>
      <c r="N10" s="573"/>
      <c r="O10" s="417"/>
      <c r="P10" s="417"/>
      <c r="Q10" s="417"/>
      <c r="R10" s="417"/>
      <c r="S10" s="417"/>
      <c r="T10" s="417"/>
      <c r="U10" s="417"/>
      <c r="V10" s="417"/>
    </row>
    <row r="11" customFormat="false" ht="13.8" hidden="false" customHeight="false" outlineLevel="0" collapsed="false">
      <c r="A11" s="27"/>
      <c r="B11" s="572" t="s">
        <v>216</v>
      </c>
      <c r="C11" s="572" t="s">
        <v>217</v>
      </c>
      <c r="D11" s="574" t="n">
        <v>1200</v>
      </c>
      <c r="E11" s="575" t="s">
        <v>218</v>
      </c>
      <c r="F11" s="574"/>
      <c r="G11" s="575"/>
      <c r="H11" s="576" t="n">
        <v>0.2</v>
      </c>
      <c r="I11" s="576"/>
      <c r="J11" s="577" t="n">
        <v>20</v>
      </c>
      <c r="K11" s="27"/>
      <c r="L11" s="27"/>
      <c r="M11" s="570"/>
      <c r="N11" s="578" t="s">
        <v>219</v>
      </c>
      <c r="O11" s="417"/>
      <c r="P11" s="417"/>
      <c r="Q11" s="417"/>
      <c r="R11" s="417"/>
      <c r="S11" s="417"/>
      <c r="T11" s="417"/>
      <c r="U11" s="417"/>
      <c r="V11" s="417"/>
    </row>
    <row r="12" customFormat="false" ht="13.8" hidden="false" customHeight="false" outlineLevel="0" collapsed="false">
      <c r="A12" s="27"/>
      <c r="B12" s="572" t="s">
        <v>220</v>
      </c>
      <c r="C12" s="572" t="s">
        <v>221</v>
      </c>
      <c r="D12" s="574" t="n">
        <v>1000</v>
      </c>
      <c r="E12" s="575" t="s">
        <v>222</v>
      </c>
      <c r="F12" s="574"/>
      <c r="G12" s="575"/>
      <c r="H12" s="576" t="n">
        <v>0</v>
      </c>
      <c r="I12" s="576"/>
      <c r="J12" s="577" t="n">
        <v>0</v>
      </c>
      <c r="K12" s="27"/>
      <c r="L12" s="27"/>
      <c r="M12" s="570"/>
      <c r="N12" s="573"/>
      <c r="O12" s="417"/>
      <c r="P12" s="417"/>
      <c r="Q12" s="417"/>
      <c r="R12" s="417"/>
      <c r="S12" s="417"/>
      <c r="T12" s="417"/>
      <c r="U12" s="417"/>
      <c r="V12" s="417"/>
    </row>
    <row r="13" customFormat="false" ht="13.8" hidden="false" customHeight="false" outlineLevel="0" collapsed="false">
      <c r="A13" s="27"/>
      <c r="B13" s="572" t="s">
        <v>223</v>
      </c>
      <c r="C13" s="572" t="s">
        <v>46</v>
      </c>
      <c r="D13" s="574" t="n">
        <v>1</v>
      </c>
      <c r="E13" s="575" t="s">
        <v>224</v>
      </c>
      <c r="F13" s="574"/>
      <c r="G13" s="575"/>
      <c r="H13" s="576" t="n">
        <v>1.8</v>
      </c>
      <c r="I13" s="576"/>
      <c r="J13" s="577" t="n">
        <v>560</v>
      </c>
      <c r="K13" s="27"/>
      <c r="L13" s="27"/>
      <c r="M13" s="570"/>
      <c r="N13" s="573"/>
      <c r="O13" s="417"/>
      <c r="P13" s="417"/>
      <c r="Q13" s="417"/>
      <c r="R13" s="417"/>
      <c r="S13" s="417"/>
      <c r="T13" s="417"/>
      <c r="U13" s="417"/>
      <c r="V13" s="417"/>
    </row>
    <row r="14" customFormat="false" ht="13.8" hidden="false" customHeight="false" outlineLevel="0" collapsed="false">
      <c r="A14" s="27"/>
      <c r="B14" s="572" t="s">
        <v>225</v>
      </c>
      <c r="C14" s="572" t="s">
        <v>46</v>
      </c>
      <c r="D14" s="574" t="n">
        <v>1</v>
      </c>
      <c r="E14" s="575" t="s">
        <v>224</v>
      </c>
      <c r="F14" s="574"/>
      <c r="G14" s="575"/>
      <c r="H14" s="576" t="n">
        <v>0</v>
      </c>
      <c r="I14" s="576"/>
      <c r="J14" s="577" t="n">
        <v>0</v>
      </c>
      <c r="K14" s="27"/>
      <c r="L14" s="27"/>
      <c r="M14" s="570"/>
      <c r="N14" s="573"/>
      <c r="O14" s="417"/>
      <c r="P14" s="417"/>
      <c r="Q14" s="417"/>
      <c r="R14" s="417"/>
      <c r="S14" s="417"/>
      <c r="T14" s="417"/>
      <c r="U14" s="417"/>
      <c r="V14" s="417"/>
    </row>
    <row r="15" customFormat="false" ht="13.8" hidden="false" customHeight="false" outlineLevel="0" collapsed="false">
      <c r="A15" s="27"/>
      <c r="B15" s="572" t="s">
        <v>226</v>
      </c>
      <c r="C15" s="572" t="s">
        <v>46</v>
      </c>
      <c r="D15" s="574" t="n">
        <v>1</v>
      </c>
      <c r="E15" s="575" t="s">
        <v>224</v>
      </c>
      <c r="F15" s="574"/>
      <c r="G15" s="575"/>
      <c r="H15" s="579" t="n">
        <v>2.8</v>
      </c>
      <c r="I15" s="576"/>
      <c r="J15" s="577" t="n">
        <v>860</v>
      </c>
      <c r="K15" s="27"/>
      <c r="L15" s="27"/>
      <c r="M15" s="570"/>
      <c r="N15" s="573"/>
      <c r="O15" s="417"/>
      <c r="P15" s="417"/>
      <c r="Q15" s="417"/>
      <c r="R15" s="417"/>
      <c r="S15" s="417"/>
      <c r="T15" s="417"/>
      <c r="U15" s="417"/>
      <c r="V15" s="417"/>
    </row>
    <row r="16" customFormat="false" ht="20.85" hidden="false" customHeight="false" outlineLevel="0" collapsed="false">
      <c r="A16" s="27"/>
      <c r="B16" s="575" t="s">
        <v>227</v>
      </c>
      <c r="C16" s="572" t="s">
        <v>228</v>
      </c>
      <c r="D16" s="574" t="n">
        <v>1800</v>
      </c>
      <c r="E16" s="575" t="s">
        <v>229</v>
      </c>
      <c r="F16" s="574"/>
      <c r="G16" s="575"/>
      <c r="H16" s="579" t="n">
        <v>0.2</v>
      </c>
      <c r="I16" s="576"/>
      <c r="J16" s="577" t="n">
        <v>20</v>
      </c>
      <c r="K16" s="27"/>
      <c r="L16" s="27"/>
      <c r="M16" s="570"/>
      <c r="N16" s="573" t="s">
        <v>230</v>
      </c>
      <c r="O16" s="417"/>
      <c r="P16" s="417"/>
      <c r="Q16" s="417"/>
      <c r="R16" s="417"/>
      <c r="S16" s="417"/>
      <c r="T16" s="417"/>
      <c r="U16" s="417"/>
      <c r="V16" s="417"/>
    </row>
    <row r="17" customFormat="false" ht="13.8" hidden="false" customHeight="false" outlineLevel="0" collapsed="false">
      <c r="A17" s="27"/>
      <c r="B17" s="575" t="s">
        <v>231</v>
      </c>
      <c r="C17" s="572" t="s">
        <v>211</v>
      </c>
      <c r="D17" s="574"/>
      <c r="E17" s="575"/>
      <c r="F17" s="574"/>
      <c r="G17" s="575"/>
      <c r="H17" s="579"/>
      <c r="I17" s="576" t="n">
        <v>1</v>
      </c>
      <c r="J17" s="577" t="n">
        <v>264</v>
      </c>
      <c r="K17" s="27"/>
      <c r="L17" s="27"/>
      <c r="M17" s="570"/>
      <c r="N17" s="573"/>
      <c r="O17" s="570"/>
      <c r="P17" s="417"/>
      <c r="Q17" s="417"/>
      <c r="R17" s="417"/>
      <c r="S17" s="417"/>
      <c r="T17" s="417"/>
      <c r="U17" s="417"/>
      <c r="V17" s="417"/>
    </row>
    <row r="18" customFormat="false" ht="13.8" hidden="false" customHeight="false" outlineLevel="0" collapsed="false">
      <c r="A18" s="27"/>
      <c r="B18" s="575" t="s">
        <v>232</v>
      </c>
      <c r="C18" s="572" t="s">
        <v>211</v>
      </c>
      <c r="D18" s="574"/>
      <c r="E18" s="575"/>
      <c r="F18" s="574"/>
      <c r="G18" s="575"/>
      <c r="H18" s="579"/>
      <c r="I18" s="576" t="n">
        <v>1</v>
      </c>
      <c r="J18" s="577" t="n">
        <v>266</v>
      </c>
      <c r="K18" s="27"/>
      <c r="L18" s="27"/>
      <c r="M18" s="570"/>
      <c r="N18" s="573"/>
      <c r="O18" s="570"/>
      <c r="P18" s="417"/>
      <c r="Q18" s="417"/>
      <c r="R18" s="417"/>
      <c r="S18" s="417"/>
      <c r="T18" s="417"/>
      <c r="U18" s="417"/>
      <c r="V18" s="417"/>
    </row>
    <row r="19" customFormat="false" ht="13.8" hidden="false" customHeight="false" outlineLevel="0" collapsed="false">
      <c r="A19" s="27"/>
      <c r="B19" s="575" t="str">
        <f aca="false">C107</f>
        <v>Heizöl Hackschnitzel</v>
      </c>
      <c r="C19" s="572" t="s">
        <v>46</v>
      </c>
      <c r="D19" s="574" t="n">
        <v>1</v>
      </c>
      <c r="E19" s="575" t="s">
        <v>224</v>
      </c>
      <c r="F19" s="574"/>
      <c r="G19" s="575"/>
      <c r="H19" s="579" t="n">
        <f aca="false">E77</f>
        <v>0.335</v>
      </c>
      <c r="I19" s="576"/>
      <c r="J19" s="576" t="n">
        <f aca="false">C86</f>
        <v>63.5</v>
      </c>
      <c r="K19" s="27"/>
      <c r="L19" s="27"/>
      <c r="M19" s="570"/>
      <c r="N19" s="573"/>
      <c r="O19" s="570"/>
      <c r="P19" s="417"/>
      <c r="Q19" s="417"/>
      <c r="R19" s="417"/>
      <c r="S19" s="417"/>
      <c r="T19" s="417"/>
      <c r="U19" s="417"/>
      <c r="V19" s="417"/>
    </row>
    <row r="20" customFormat="false" ht="13.8" hidden="false" customHeight="false" outlineLevel="0" collapsed="false">
      <c r="A20" s="27"/>
      <c r="B20" s="580" t="s">
        <v>233</v>
      </c>
      <c r="C20" s="577"/>
      <c r="D20" s="577"/>
      <c r="E20" s="577"/>
      <c r="F20" s="577"/>
      <c r="G20" s="577"/>
      <c r="H20" s="577"/>
      <c r="I20" s="577"/>
      <c r="J20" s="577"/>
      <c r="K20" s="27"/>
      <c r="L20" s="27"/>
      <c r="M20" s="570"/>
      <c r="N20" s="573"/>
      <c r="O20" s="570"/>
      <c r="P20" s="417"/>
      <c r="Q20" s="417"/>
      <c r="R20" s="417"/>
      <c r="S20" s="417"/>
      <c r="T20" s="417"/>
      <c r="U20" s="417"/>
      <c r="V20" s="417"/>
    </row>
    <row r="21" customFormat="false" ht="13.8" hidden="false" customHeight="false" outlineLevel="0" collapsed="false">
      <c r="A21" s="27"/>
      <c r="B21" s="580" t="s">
        <v>234</v>
      </c>
      <c r="C21" s="577"/>
      <c r="D21" s="577"/>
      <c r="E21" s="577"/>
      <c r="F21" s="577"/>
      <c r="G21" s="577"/>
      <c r="H21" s="577"/>
      <c r="I21" s="577"/>
      <c r="J21" s="577"/>
      <c r="K21" s="27"/>
      <c r="L21" s="27"/>
      <c r="M21" s="570"/>
      <c r="N21" s="573"/>
      <c r="O21" s="570"/>
      <c r="P21" s="417"/>
      <c r="Q21" s="417"/>
      <c r="R21" s="417"/>
      <c r="S21" s="417"/>
      <c r="T21" s="417"/>
      <c r="U21" s="417"/>
      <c r="V21" s="417"/>
    </row>
    <row r="22" customFormat="false" ht="13.8" hidden="false" customHeight="false" outlineLevel="0" collapsed="false">
      <c r="A22" s="27"/>
      <c r="B22" s="581"/>
      <c r="C22" s="581"/>
      <c r="D22" s="7"/>
      <c r="E22" s="7"/>
      <c r="F22" s="7"/>
      <c r="G22" s="7"/>
      <c r="H22" s="582"/>
      <c r="I22" s="7"/>
      <c r="J22" s="27"/>
      <c r="K22" s="27"/>
      <c r="L22" s="27"/>
      <c r="M22" s="570"/>
      <c r="N22" s="2"/>
      <c r="O22" s="417"/>
      <c r="P22" s="417"/>
      <c r="Q22" s="417"/>
      <c r="R22" s="417"/>
      <c r="S22" s="417"/>
      <c r="T22" s="417"/>
      <c r="U22" s="417"/>
      <c r="V22" s="417"/>
    </row>
    <row r="23" customFormat="false" ht="20.45" hidden="false" customHeight="true" outlineLevel="0" collapsed="false">
      <c r="A23" s="564" t="s">
        <v>235</v>
      </c>
      <c r="B23" s="27"/>
      <c r="C23" s="27"/>
      <c r="D23" s="27"/>
      <c r="E23" s="318"/>
      <c r="F23" s="7"/>
      <c r="G23" s="7"/>
      <c r="H23" s="7"/>
      <c r="I23" s="7"/>
      <c r="J23" s="582"/>
      <c r="K23" s="27"/>
      <c r="L23" s="27"/>
      <c r="M23" s="570"/>
      <c r="N23" s="2"/>
      <c r="O23" s="583"/>
      <c r="P23" s="417"/>
      <c r="Q23" s="417"/>
      <c r="R23" s="417"/>
      <c r="S23" s="417"/>
      <c r="T23" s="417"/>
      <c r="U23" s="417"/>
      <c r="V23" s="417"/>
    </row>
    <row r="24" customFormat="false" ht="20.45" hidden="false" customHeight="true" outlineLevel="0" collapsed="false">
      <c r="A24" s="27"/>
      <c r="B24" s="566" t="s">
        <v>236</v>
      </c>
      <c r="C24" s="27"/>
      <c r="D24" s="27"/>
      <c r="E24" s="318"/>
      <c r="F24" s="7"/>
      <c r="G24" s="7"/>
      <c r="H24" s="7"/>
      <c r="I24" s="7"/>
      <c r="J24" s="582"/>
      <c r="K24" s="27"/>
      <c r="L24" s="27"/>
      <c r="M24" s="570"/>
      <c r="N24" s="2"/>
      <c r="O24" s="583"/>
      <c r="P24" s="417"/>
      <c r="Q24" s="417"/>
      <c r="R24" s="417"/>
      <c r="S24" s="417"/>
      <c r="T24" s="417"/>
      <c r="U24" s="417"/>
      <c r="V24" s="417"/>
    </row>
    <row r="25" customFormat="false" ht="18" hidden="false" customHeight="true" outlineLevel="0" collapsed="false">
      <c r="A25" s="27"/>
      <c r="B25" s="584" t="s">
        <v>237</v>
      </c>
      <c r="C25" s="584" t="s">
        <v>42</v>
      </c>
      <c r="D25" s="584" t="s">
        <v>236</v>
      </c>
      <c r="E25" s="585" t="s">
        <v>238</v>
      </c>
      <c r="F25" s="586" t="s">
        <v>239</v>
      </c>
      <c r="G25" s="586" t="s">
        <v>240</v>
      </c>
      <c r="H25" s="586" t="s">
        <v>241</v>
      </c>
      <c r="I25" s="586" t="s">
        <v>242</v>
      </c>
      <c r="J25" s="586" t="s">
        <v>243</v>
      </c>
      <c r="K25" s="586" t="str">
        <f aca="false">B94</f>
        <v>unbestimmt</v>
      </c>
      <c r="L25" s="7"/>
      <c r="M25" s="570"/>
      <c r="N25" s="2"/>
      <c r="O25" s="587"/>
      <c r="P25" s="417"/>
      <c r="Q25" s="417"/>
      <c r="R25" s="417"/>
      <c r="S25" s="417"/>
      <c r="T25" s="417"/>
      <c r="U25" s="417"/>
      <c r="V25" s="417"/>
    </row>
    <row r="26" customFormat="false" ht="18" hidden="false" customHeight="true" outlineLevel="0" collapsed="false">
      <c r="A26" s="27"/>
      <c r="B26" s="588" t="str">
        <f aca="false">B106</f>
        <v>- Bitte auswählen -</v>
      </c>
      <c r="C26" s="588" t="s">
        <v>44</v>
      </c>
      <c r="D26" s="588"/>
      <c r="E26" s="588"/>
      <c r="F26" s="588"/>
      <c r="G26" s="588"/>
      <c r="H26" s="588"/>
      <c r="I26" s="588"/>
      <c r="J26" s="588"/>
      <c r="K26" s="588"/>
      <c r="L26" s="27"/>
      <c r="M26" s="570"/>
      <c r="N26" s="1"/>
      <c r="O26" s="2"/>
      <c r="P26" s="417"/>
      <c r="Q26" s="417"/>
      <c r="R26" s="417"/>
      <c r="S26" s="417"/>
      <c r="T26" s="417"/>
      <c r="U26" s="417"/>
      <c r="V26" s="417"/>
    </row>
    <row r="27" customFormat="false" ht="18" hidden="false" customHeight="true" outlineLevel="0" collapsed="false">
      <c r="A27" s="27"/>
      <c r="B27" s="588" t="str">
        <f aca="false">B107</f>
        <v>Nahwärme</v>
      </c>
      <c r="C27" s="588" t="str">
        <f aca="false">C107</f>
        <v>Heizöl Hackschnitzel</v>
      </c>
      <c r="D27" s="588" t="s">
        <v>46</v>
      </c>
      <c r="E27" s="589" t="n">
        <v>100</v>
      </c>
      <c r="F27" s="589" t="n">
        <v>100</v>
      </c>
      <c r="G27" s="589" t="n">
        <v>100</v>
      </c>
      <c r="H27" s="589" t="n">
        <v>100</v>
      </c>
      <c r="I27" s="589" t="n">
        <v>100</v>
      </c>
      <c r="J27" s="589" t="n">
        <v>100</v>
      </c>
      <c r="K27" s="589"/>
      <c r="L27" s="27"/>
      <c r="M27" s="570"/>
      <c r="N27" s="1"/>
      <c r="O27" s="2"/>
      <c r="P27" s="417"/>
      <c r="Q27" s="417"/>
      <c r="R27" s="417"/>
      <c r="S27" s="417"/>
      <c r="T27" s="417"/>
      <c r="U27" s="417"/>
      <c r="V27" s="417"/>
    </row>
    <row r="28" customFormat="false" ht="18" hidden="false" customHeight="true" outlineLevel="0" collapsed="false">
      <c r="A28" s="27"/>
      <c r="B28" s="588" t="str">
        <f aca="false">B108</f>
        <v>Biogaskessel</v>
      </c>
      <c r="C28" s="588" t="str">
        <f aca="false">C108</f>
        <v>Biogas</v>
      </c>
      <c r="D28" s="588" t="s">
        <v>206</v>
      </c>
      <c r="E28" s="589" t="n">
        <v>45</v>
      </c>
      <c r="F28" s="589" t="n">
        <v>55</v>
      </c>
      <c r="G28" s="589" t="n">
        <v>63</v>
      </c>
      <c r="H28" s="589" t="n">
        <v>70</v>
      </c>
      <c r="I28" s="589" t="n">
        <v>77</v>
      </c>
      <c r="J28" s="589" t="n">
        <v>84</v>
      </c>
      <c r="K28" s="589"/>
      <c r="L28" s="27"/>
      <c r="M28" s="570"/>
      <c r="N28" s="590" t="s">
        <v>244</v>
      </c>
      <c r="O28" s="417"/>
      <c r="P28" s="417"/>
      <c r="Q28" s="417"/>
      <c r="R28" s="417"/>
      <c r="S28" s="417"/>
      <c r="T28" s="417"/>
      <c r="U28" s="417"/>
      <c r="V28" s="417"/>
    </row>
    <row r="29" customFormat="false" ht="18" hidden="false" customHeight="true" outlineLevel="0" collapsed="false">
      <c r="A29" s="27"/>
      <c r="B29" s="588" t="str">
        <f aca="false">B109</f>
        <v>Gas-Niedertemperaturkessel</v>
      </c>
      <c r="C29" s="588" t="str">
        <f aca="false">C109</f>
        <v>Erdgas</v>
      </c>
      <c r="D29" s="588" t="s">
        <v>206</v>
      </c>
      <c r="E29" s="589" t="n">
        <v>45</v>
      </c>
      <c r="F29" s="589" t="n">
        <v>55</v>
      </c>
      <c r="G29" s="589" t="n">
        <v>63</v>
      </c>
      <c r="H29" s="589" t="n">
        <v>70</v>
      </c>
      <c r="I29" s="589" t="n">
        <v>77</v>
      </c>
      <c r="J29" s="589" t="n">
        <v>84</v>
      </c>
      <c r="K29" s="589"/>
      <c r="L29" s="27"/>
      <c r="M29" s="570"/>
      <c r="N29" s="590" t="s">
        <v>245</v>
      </c>
      <c r="O29" s="417"/>
      <c r="P29" s="417"/>
      <c r="Q29" s="417"/>
      <c r="R29" s="417"/>
      <c r="S29" s="417"/>
      <c r="T29" s="417"/>
      <c r="U29" s="417"/>
      <c r="V29" s="417"/>
    </row>
    <row r="30" customFormat="false" ht="18" hidden="false" customHeight="true" outlineLevel="0" collapsed="false">
      <c r="A30" s="27"/>
      <c r="B30" s="588" t="str">
        <f aca="false">B110</f>
        <v>Gas-Brennwertkessel</v>
      </c>
      <c r="C30" s="588" t="str">
        <f aca="false">C110</f>
        <v>Erdgas</v>
      </c>
      <c r="D30" s="588" t="s">
        <v>206</v>
      </c>
      <c r="E30" s="589" t="n">
        <v>55</v>
      </c>
      <c r="F30" s="589" t="n">
        <v>65</v>
      </c>
      <c r="G30" s="589" t="n">
        <v>73</v>
      </c>
      <c r="H30" s="589" t="n">
        <v>80</v>
      </c>
      <c r="I30" s="589" t="n">
        <v>87</v>
      </c>
      <c r="J30" s="589" t="n">
        <v>94</v>
      </c>
      <c r="K30" s="589"/>
      <c r="L30" s="27"/>
      <c r="M30" s="570"/>
      <c r="N30" s="590" t="s">
        <v>246</v>
      </c>
      <c r="O30" s="417"/>
      <c r="P30" s="417"/>
      <c r="Q30" s="417"/>
      <c r="R30" s="417"/>
      <c r="S30" s="417"/>
      <c r="T30" s="417"/>
      <c r="U30" s="417"/>
      <c r="V30" s="417"/>
    </row>
    <row r="31" customFormat="false" ht="18" hidden="false" customHeight="true" outlineLevel="0" collapsed="false">
      <c r="A31" s="27"/>
      <c r="B31" s="588" t="str">
        <f aca="false">B111</f>
        <v>Ölkessel</v>
      </c>
      <c r="C31" s="588" t="str">
        <f aca="false">C111</f>
        <v>Heizöl</v>
      </c>
      <c r="D31" s="591" t="s">
        <v>211</v>
      </c>
      <c r="E31" s="589" t="n">
        <v>50</v>
      </c>
      <c r="F31" s="589" t="n">
        <v>60</v>
      </c>
      <c r="G31" s="589" t="n">
        <v>68</v>
      </c>
      <c r="H31" s="589" t="n">
        <v>75</v>
      </c>
      <c r="I31" s="589" t="n">
        <v>82</v>
      </c>
      <c r="J31" s="589" t="n">
        <v>88</v>
      </c>
      <c r="K31" s="589"/>
      <c r="L31" s="27"/>
      <c r="M31" s="570"/>
      <c r="N31" s="590" t="s">
        <v>246</v>
      </c>
      <c r="O31" s="417"/>
      <c r="P31" s="417"/>
      <c r="Q31" s="417"/>
      <c r="R31" s="417"/>
      <c r="S31" s="417"/>
      <c r="T31" s="417"/>
      <c r="U31" s="417"/>
      <c r="V31" s="417"/>
    </row>
    <row r="32" customFormat="false" ht="18" hidden="false" customHeight="true" outlineLevel="0" collapsed="false">
      <c r="A32" s="27"/>
      <c r="B32" s="588" t="str">
        <f aca="false">B112</f>
        <v>Öl-Brennwertgerät</v>
      </c>
      <c r="C32" s="588" t="str">
        <f aca="false">C112</f>
        <v>Heizöl</v>
      </c>
      <c r="D32" s="588" t="s">
        <v>211</v>
      </c>
      <c r="E32" s="589" t="n">
        <v>55</v>
      </c>
      <c r="F32" s="589" t="n">
        <v>66</v>
      </c>
      <c r="G32" s="589" t="n">
        <v>75</v>
      </c>
      <c r="H32" s="589" t="n">
        <v>83</v>
      </c>
      <c r="I32" s="589" t="n">
        <v>90</v>
      </c>
      <c r="J32" s="589" t="n">
        <v>99</v>
      </c>
      <c r="K32" s="589"/>
      <c r="L32" s="27"/>
      <c r="M32" s="570"/>
      <c r="N32" s="590" t="s">
        <v>247</v>
      </c>
      <c r="O32" s="417"/>
      <c r="P32" s="417"/>
      <c r="Q32" s="417"/>
      <c r="R32" s="417"/>
      <c r="S32" s="417"/>
      <c r="T32" s="417"/>
      <c r="U32" s="417"/>
      <c r="V32" s="417"/>
    </row>
    <row r="33" customFormat="false" ht="18" hidden="false" customHeight="true" outlineLevel="0" collapsed="false">
      <c r="A33" s="27"/>
      <c r="B33" s="588" t="str">
        <f aca="false">B113</f>
        <v>Pelletkessel</v>
      </c>
      <c r="C33" s="588" t="str">
        <f aca="false">C113</f>
        <v>Pellets</v>
      </c>
      <c r="D33" s="588" t="s">
        <v>214</v>
      </c>
      <c r="E33" s="589" t="n">
        <v>60</v>
      </c>
      <c r="F33" s="589" t="n">
        <v>70</v>
      </c>
      <c r="G33" s="589" t="n">
        <v>75</v>
      </c>
      <c r="H33" s="589" t="n">
        <v>81</v>
      </c>
      <c r="I33" s="589" t="n">
        <v>87</v>
      </c>
      <c r="J33" s="589" t="n">
        <v>93</v>
      </c>
      <c r="K33" s="589"/>
      <c r="L33" s="27"/>
      <c r="M33" s="570"/>
      <c r="N33" s="590" t="s">
        <v>248</v>
      </c>
      <c r="O33" s="417"/>
      <c r="P33" s="417"/>
      <c r="Q33" s="417"/>
      <c r="R33" s="417"/>
      <c r="S33" s="417"/>
      <c r="T33" s="417"/>
      <c r="U33" s="417"/>
      <c r="V33" s="417"/>
    </row>
    <row r="34" customFormat="false" ht="18" hidden="false" customHeight="true" outlineLevel="0" collapsed="false">
      <c r="A34" s="27"/>
      <c r="B34" s="588" t="str">
        <f aca="false">B114</f>
        <v>Scheitholzanlage</v>
      </c>
      <c r="C34" s="588" t="str">
        <f aca="false">C114</f>
        <v>Scheitholz</v>
      </c>
      <c r="D34" s="592" t="s">
        <v>228</v>
      </c>
      <c r="E34" s="589" t="n">
        <v>60</v>
      </c>
      <c r="F34" s="589" t="n">
        <v>65</v>
      </c>
      <c r="G34" s="589" t="n">
        <v>70</v>
      </c>
      <c r="H34" s="589" t="n">
        <v>74</v>
      </c>
      <c r="I34" s="589" t="n">
        <v>77</v>
      </c>
      <c r="J34" s="589" t="n">
        <v>80</v>
      </c>
      <c r="K34" s="589"/>
      <c r="L34" s="27"/>
      <c r="M34" s="570"/>
      <c r="N34" s="590" t="s">
        <v>249</v>
      </c>
      <c r="O34" s="417"/>
      <c r="P34" s="417"/>
      <c r="Q34" s="417"/>
      <c r="R34" s="417"/>
      <c r="S34" s="417"/>
      <c r="T34" s="417"/>
      <c r="U34" s="417"/>
      <c r="V34" s="417"/>
    </row>
    <row r="35" customFormat="false" ht="18" hidden="false" customHeight="true" outlineLevel="0" collapsed="false">
      <c r="A35" s="27"/>
      <c r="B35" s="588" t="str">
        <f aca="false">B115</f>
        <v>Hackschnitzelkessel</v>
      </c>
      <c r="C35" s="588" t="str">
        <f aca="false">C115</f>
        <v>Hackschnitzel</v>
      </c>
      <c r="D35" s="588" t="s">
        <v>217</v>
      </c>
      <c r="E35" s="589" t="n">
        <v>81</v>
      </c>
      <c r="F35" s="589" t="n">
        <v>83</v>
      </c>
      <c r="G35" s="589" t="n">
        <v>85</v>
      </c>
      <c r="H35" s="589" t="n">
        <v>87</v>
      </c>
      <c r="I35" s="589" t="n">
        <v>90</v>
      </c>
      <c r="J35" s="589" t="n">
        <v>93</v>
      </c>
      <c r="K35" s="589"/>
      <c r="L35" s="27"/>
      <c r="M35" s="570"/>
      <c r="N35" s="590" t="s">
        <v>250</v>
      </c>
      <c r="O35" s="417"/>
      <c r="P35" s="417"/>
      <c r="Q35" s="417"/>
      <c r="R35" s="417"/>
      <c r="S35" s="417"/>
      <c r="T35" s="417"/>
      <c r="U35" s="417"/>
      <c r="V35" s="417"/>
    </row>
    <row r="36" customFormat="false" ht="18" hidden="false" customHeight="true" outlineLevel="0" collapsed="false">
      <c r="A36" s="27"/>
      <c r="B36" s="588" t="str">
        <f aca="false">B116</f>
        <v>Stromheizung</v>
      </c>
      <c r="C36" s="588" t="str">
        <f aca="false">C116</f>
        <v>Strom</v>
      </c>
      <c r="D36" s="592" t="s">
        <v>46</v>
      </c>
      <c r="E36" s="589" t="n">
        <v>100</v>
      </c>
      <c r="F36" s="589" t="n">
        <v>100</v>
      </c>
      <c r="G36" s="589" t="n">
        <v>100</v>
      </c>
      <c r="H36" s="589" t="n">
        <v>100</v>
      </c>
      <c r="I36" s="589" t="n">
        <v>100</v>
      </c>
      <c r="J36" s="589" t="n">
        <v>100</v>
      </c>
      <c r="K36" s="589"/>
      <c r="L36" s="27"/>
      <c r="M36" s="570"/>
      <c r="N36" s="590" t="s">
        <v>251</v>
      </c>
      <c r="O36" s="417"/>
      <c r="P36" s="417"/>
      <c r="Q36" s="417"/>
      <c r="R36" s="417"/>
      <c r="S36" s="417"/>
      <c r="T36" s="417"/>
      <c r="U36" s="417"/>
      <c r="V36" s="417"/>
    </row>
    <row r="37" customFormat="false" ht="18" hidden="false" customHeight="true" outlineLevel="0" collapsed="false">
      <c r="A37" s="27"/>
      <c r="B37" s="588" t="str">
        <f aca="false">B117</f>
        <v>Luft-WP</v>
      </c>
      <c r="C37" s="588" t="str">
        <f aca="false">C117</f>
        <v>Strom</v>
      </c>
      <c r="D37" s="588" t="s">
        <v>46</v>
      </c>
      <c r="E37" s="589" t="n">
        <v>350</v>
      </c>
      <c r="F37" s="589" t="n">
        <v>350</v>
      </c>
      <c r="G37" s="589" t="n">
        <v>350</v>
      </c>
      <c r="H37" s="589" t="n">
        <v>350</v>
      </c>
      <c r="I37" s="589" t="n">
        <v>350</v>
      </c>
      <c r="J37" s="589" t="n">
        <v>350</v>
      </c>
      <c r="K37" s="589"/>
      <c r="L37" s="27"/>
      <c r="M37" s="570"/>
      <c r="N37" s="590" t="s">
        <v>252</v>
      </c>
      <c r="O37" s="417"/>
      <c r="P37" s="417"/>
      <c r="Q37" s="417"/>
      <c r="R37" s="417"/>
      <c r="S37" s="417"/>
      <c r="T37" s="417"/>
      <c r="U37" s="417"/>
      <c r="V37" s="417"/>
    </row>
    <row r="38" customFormat="false" ht="18" hidden="false" customHeight="true" outlineLevel="0" collapsed="false">
      <c r="A38" s="27"/>
      <c r="B38" s="588" t="str">
        <f aca="false">B118</f>
        <v>Luft-WP mit PV-Unterstützung</v>
      </c>
      <c r="C38" s="588" t="str">
        <f aca="false">C118</f>
        <v>Strom</v>
      </c>
      <c r="D38" s="588" t="s">
        <v>46</v>
      </c>
      <c r="E38" s="589" t="n">
        <v>300</v>
      </c>
      <c r="F38" s="589" t="n">
        <v>300</v>
      </c>
      <c r="G38" s="589" t="n">
        <v>300</v>
      </c>
      <c r="H38" s="589" t="n">
        <v>300</v>
      </c>
      <c r="I38" s="589" t="n">
        <v>300</v>
      </c>
      <c r="J38" s="589" t="n">
        <v>300</v>
      </c>
      <c r="K38" s="589"/>
      <c r="L38" s="27"/>
      <c r="M38" s="570"/>
      <c r="N38" s="590"/>
      <c r="O38" s="417"/>
      <c r="P38" s="417"/>
      <c r="Q38" s="417"/>
      <c r="R38" s="417"/>
      <c r="S38" s="417"/>
      <c r="T38" s="417"/>
      <c r="U38" s="417"/>
      <c r="V38" s="417"/>
    </row>
    <row r="39" customFormat="false" ht="18" hidden="false" customHeight="true" outlineLevel="0" collapsed="false">
      <c r="A39" s="27"/>
      <c r="B39" s="588" t="str">
        <f aca="false">B119</f>
        <v>Wasser-WP</v>
      </c>
      <c r="C39" s="588" t="str">
        <f aca="false">C119</f>
        <v>Strom</v>
      </c>
      <c r="D39" s="588" t="s">
        <v>46</v>
      </c>
      <c r="E39" s="589" t="n">
        <v>400</v>
      </c>
      <c r="F39" s="589" t="n">
        <v>400</v>
      </c>
      <c r="G39" s="589" t="n">
        <v>400</v>
      </c>
      <c r="H39" s="589" t="n">
        <v>400</v>
      </c>
      <c r="I39" s="589" t="n">
        <v>400</v>
      </c>
      <c r="J39" s="589" t="n">
        <v>400</v>
      </c>
      <c r="K39" s="589"/>
      <c r="L39" s="27"/>
      <c r="M39" s="570"/>
      <c r="N39" s="593" t="s">
        <v>253</v>
      </c>
      <c r="O39" s="417"/>
      <c r="P39" s="417"/>
      <c r="Q39" s="417"/>
      <c r="R39" s="417"/>
      <c r="S39" s="417"/>
      <c r="T39" s="417"/>
      <c r="U39" s="417"/>
      <c r="V39" s="417"/>
    </row>
    <row r="40" customFormat="false" ht="18" hidden="false" customHeight="true" outlineLevel="0" collapsed="false">
      <c r="A40" s="27"/>
      <c r="B40" s="588" t="str">
        <f aca="false">B120</f>
        <v>Wasser-WP mit PV-Unterstützung</v>
      </c>
      <c r="C40" s="588" t="str">
        <f aca="false">C120</f>
        <v>Strom</v>
      </c>
      <c r="D40" s="588" t="s">
        <v>46</v>
      </c>
      <c r="E40" s="589" t="n">
        <v>350</v>
      </c>
      <c r="F40" s="589" t="n">
        <v>350</v>
      </c>
      <c r="G40" s="589" t="n">
        <v>350</v>
      </c>
      <c r="H40" s="589" t="n">
        <v>350</v>
      </c>
      <c r="I40" s="589" t="n">
        <v>350</v>
      </c>
      <c r="J40" s="589" t="n">
        <v>350</v>
      </c>
      <c r="K40" s="589"/>
      <c r="L40" s="27"/>
      <c r="M40" s="570"/>
      <c r="N40" s="593"/>
      <c r="O40" s="417"/>
      <c r="P40" s="417"/>
      <c r="Q40" s="417"/>
      <c r="R40" s="417"/>
      <c r="S40" s="417"/>
      <c r="T40" s="417"/>
      <c r="U40" s="417"/>
      <c r="V40" s="417"/>
    </row>
    <row r="41" customFormat="false" ht="18" hidden="false" customHeight="true" outlineLevel="0" collapsed="false">
      <c r="A41" s="27"/>
      <c r="B41" s="588" t="str">
        <f aca="false">B121</f>
        <v>Solarthermie</v>
      </c>
      <c r="C41" s="588" t="str">
        <f aca="false">C121</f>
        <v>Solarthermie</v>
      </c>
      <c r="D41" s="588" t="s">
        <v>221</v>
      </c>
      <c r="E41" s="589" t="n">
        <v>50</v>
      </c>
      <c r="F41" s="589" t="n">
        <v>50</v>
      </c>
      <c r="G41" s="589" t="n">
        <v>50</v>
      </c>
      <c r="H41" s="589" t="n">
        <v>50</v>
      </c>
      <c r="I41" s="589" t="n">
        <v>55</v>
      </c>
      <c r="J41" s="589" t="n">
        <v>60</v>
      </c>
      <c r="K41" s="589"/>
      <c r="L41" s="27"/>
      <c r="M41" s="570"/>
      <c r="N41" s="573"/>
      <c r="O41" s="417"/>
      <c r="P41" s="417"/>
      <c r="Q41" s="417"/>
      <c r="R41" s="417"/>
      <c r="S41" s="417"/>
      <c r="T41" s="417"/>
      <c r="U41" s="417"/>
      <c r="V41" s="417"/>
    </row>
    <row r="42" customFormat="false" ht="18" hidden="false" customHeight="true" outlineLevel="0" collapsed="false">
      <c r="A42" s="27"/>
      <c r="B42" s="588" t="str">
        <f aca="false">B122</f>
        <v>Brennstoffzelle</v>
      </c>
      <c r="C42" s="588" t="str">
        <f aca="false">C122</f>
        <v>Erdgas</v>
      </c>
      <c r="D42" s="588" t="s">
        <v>46</v>
      </c>
      <c r="E42" s="589" t="n">
        <v>60</v>
      </c>
      <c r="F42" s="589" t="n">
        <v>60</v>
      </c>
      <c r="G42" s="589" t="n">
        <v>60</v>
      </c>
      <c r="H42" s="589" t="n">
        <v>60</v>
      </c>
      <c r="I42" s="589" t="n">
        <v>60</v>
      </c>
      <c r="J42" s="589" t="n">
        <v>60</v>
      </c>
      <c r="K42" s="589"/>
      <c r="L42" s="27"/>
      <c r="M42" s="570"/>
      <c r="N42" s="573"/>
      <c r="O42" s="417"/>
      <c r="P42" s="417"/>
      <c r="Q42" s="417"/>
      <c r="R42" s="417"/>
      <c r="S42" s="417"/>
      <c r="T42" s="417"/>
      <c r="U42" s="417"/>
      <c r="V42" s="417"/>
    </row>
    <row r="43" customFormat="false" ht="18" hidden="false" customHeight="true" outlineLevel="0" collapsed="false">
      <c r="A43" s="27"/>
      <c r="B43" s="588" t="str">
        <f aca="false">B123</f>
        <v>weiterer Anlagentyp1</v>
      </c>
      <c r="C43" s="588" t="n">
        <f aca="false">C123</f>
        <v>0</v>
      </c>
      <c r="D43" s="594" t="n">
        <f aca="false">C21</f>
        <v>0</v>
      </c>
      <c r="E43" s="589"/>
      <c r="F43" s="589"/>
      <c r="G43" s="589"/>
      <c r="H43" s="589"/>
      <c r="I43" s="589"/>
      <c r="J43" s="589"/>
      <c r="K43" s="589"/>
      <c r="L43" s="27"/>
      <c r="M43" s="570"/>
      <c r="N43" s="573"/>
      <c r="O43" s="417"/>
      <c r="P43" s="417"/>
      <c r="Q43" s="417"/>
      <c r="R43" s="417"/>
      <c r="S43" s="417"/>
      <c r="T43" s="417"/>
      <c r="U43" s="417"/>
      <c r="V43" s="417"/>
    </row>
    <row r="44" customFormat="false" ht="18" hidden="false" customHeight="true" outlineLevel="0" collapsed="false">
      <c r="A44" s="27"/>
      <c r="B44" s="588" t="str">
        <f aca="false">B124</f>
        <v>weiterer Anlagentyp2</v>
      </c>
      <c r="C44" s="588" t="n">
        <f aca="false">C124</f>
        <v>0</v>
      </c>
      <c r="D44" s="594" t="e">
        <f aca="false">#REF!</f>
        <v>#REF!</v>
      </c>
      <c r="E44" s="589"/>
      <c r="F44" s="589"/>
      <c r="G44" s="589"/>
      <c r="H44" s="589"/>
      <c r="I44" s="589"/>
      <c r="J44" s="589"/>
      <c r="K44" s="589"/>
      <c r="L44" s="27"/>
      <c r="M44" s="570"/>
      <c r="N44" s="590" t="s">
        <v>254</v>
      </c>
      <c r="O44" s="417"/>
      <c r="P44" s="417"/>
      <c r="Q44" s="417"/>
      <c r="R44" s="417"/>
      <c r="S44" s="417"/>
      <c r="T44" s="417"/>
      <c r="U44" s="417"/>
      <c r="V44" s="417"/>
    </row>
    <row r="45" customFormat="false" ht="18" hidden="false" customHeight="true" outlineLevel="0" collapsed="false">
      <c r="A45" s="27"/>
      <c r="B45" s="27"/>
      <c r="C45" s="595"/>
      <c r="D45" s="27"/>
      <c r="E45" s="37"/>
      <c r="F45" s="37"/>
      <c r="G45" s="37"/>
      <c r="H45" s="37"/>
      <c r="I45" s="37"/>
      <c r="J45" s="37"/>
      <c r="K45" s="27"/>
      <c r="L45" s="27"/>
      <c r="M45" s="570"/>
      <c r="N45" s="417"/>
      <c r="O45" s="417"/>
      <c r="P45" s="417"/>
      <c r="Q45" s="417"/>
      <c r="R45" s="417"/>
      <c r="S45" s="417"/>
      <c r="T45" s="417"/>
      <c r="U45" s="417"/>
      <c r="V45" s="417"/>
    </row>
    <row r="46" customFormat="false" ht="18" hidden="false" customHeight="true" outlineLevel="0" collapsed="false">
      <c r="A46" s="27"/>
      <c r="B46" s="566" t="s">
        <v>255</v>
      </c>
      <c r="C46" s="595"/>
      <c r="D46" s="27"/>
      <c r="E46" s="27"/>
      <c r="F46" s="27"/>
      <c r="G46" s="27"/>
      <c r="H46" s="27"/>
      <c r="I46" s="27"/>
      <c r="J46" s="27"/>
      <c r="K46" s="27"/>
      <c r="L46" s="27"/>
      <c r="M46" s="570"/>
      <c r="N46" s="417"/>
      <c r="O46" s="417"/>
      <c r="P46" s="417"/>
      <c r="Q46" s="2"/>
      <c r="R46" s="2"/>
      <c r="S46" s="2"/>
      <c r="T46" s="2"/>
      <c r="U46" s="2"/>
      <c r="V46" s="2"/>
      <c r="W46" s="1"/>
      <c r="X46" s="1"/>
      <c r="Y46" s="1"/>
      <c r="Z46" s="1"/>
      <c r="AA46" s="1"/>
    </row>
    <row r="47" customFormat="false" ht="18" hidden="false" customHeight="true" outlineLevel="0" collapsed="false">
      <c r="A47" s="27"/>
      <c r="B47" s="596"/>
      <c r="C47" s="597" t="s">
        <v>256</v>
      </c>
      <c r="D47" s="597"/>
      <c r="E47" s="597"/>
      <c r="F47" s="598"/>
      <c r="G47" s="599"/>
      <c r="H47" s="599" t="s">
        <v>257</v>
      </c>
      <c r="I47" s="599"/>
      <c r="J47" s="600"/>
      <c r="K47" s="601" t="s">
        <v>258</v>
      </c>
      <c r="L47" s="600" t="s">
        <v>259</v>
      </c>
      <c r="M47" s="570"/>
      <c r="N47" s="417"/>
      <c r="O47" s="417"/>
      <c r="P47" s="417"/>
      <c r="Q47" s="417"/>
      <c r="R47" s="417"/>
      <c r="S47" s="417"/>
      <c r="T47" s="417"/>
      <c r="U47" s="417"/>
      <c r="V47" s="417"/>
    </row>
    <row r="48" customFormat="false" ht="18" hidden="false" customHeight="true" outlineLevel="0" collapsed="false">
      <c r="A48" s="27"/>
      <c r="B48" s="602" t="s">
        <v>237</v>
      </c>
      <c r="C48" s="603" t="s">
        <v>260</v>
      </c>
      <c r="D48" s="604" t="s">
        <v>261</v>
      </c>
      <c r="E48" s="605" t="s">
        <v>262</v>
      </c>
      <c r="F48" s="603" t="s">
        <v>263</v>
      </c>
      <c r="G48" s="604" t="s">
        <v>264</v>
      </c>
      <c r="H48" s="604" t="s">
        <v>265</v>
      </c>
      <c r="I48" s="604" t="s">
        <v>266</v>
      </c>
      <c r="J48" s="605" t="s">
        <v>267</v>
      </c>
      <c r="K48" s="604" t="s">
        <v>262</v>
      </c>
      <c r="L48" s="605" t="s">
        <v>53</v>
      </c>
      <c r="M48" s="570"/>
      <c r="N48" s="590" t="s">
        <v>268</v>
      </c>
      <c r="O48" s="417"/>
      <c r="P48" s="417"/>
      <c r="Q48" s="417"/>
      <c r="R48" s="417"/>
      <c r="S48" s="417"/>
      <c r="T48" s="417"/>
      <c r="U48" s="417"/>
      <c r="V48" s="417"/>
    </row>
    <row r="49" customFormat="false" ht="18" hidden="false" customHeight="true" outlineLevel="0" collapsed="false">
      <c r="A49" s="27"/>
      <c r="B49" s="602"/>
      <c r="C49" s="603" t="s">
        <v>53</v>
      </c>
      <c r="D49" s="604" t="s">
        <v>53</v>
      </c>
      <c r="E49" s="605" t="s">
        <v>53</v>
      </c>
      <c r="F49" s="603" t="s">
        <v>269</v>
      </c>
      <c r="G49" s="604" t="s">
        <v>48</v>
      </c>
      <c r="H49" s="604" t="s">
        <v>48</v>
      </c>
      <c r="I49" s="604" t="s">
        <v>48</v>
      </c>
      <c r="J49" s="605" t="s">
        <v>53</v>
      </c>
      <c r="K49" s="604" t="s">
        <v>53</v>
      </c>
      <c r="L49" s="605" t="s">
        <v>53</v>
      </c>
      <c r="M49" s="570"/>
      <c r="N49" s="590"/>
      <c r="O49" s="417"/>
      <c r="P49" s="417"/>
      <c r="Q49" s="417"/>
      <c r="R49" s="417"/>
      <c r="S49" s="417"/>
      <c r="T49" s="417"/>
      <c r="U49" s="417"/>
      <c r="V49" s="417"/>
    </row>
    <row r="50" customFormat="false" ht="18" hidden="false" customHeight="true" outlineLevel="0" collapsed="false">
      <c r="A50" s="27"/>
      <c r="B50" s="575" t="str">
        <f aca="false">B106</f>
        <v>- Bitte auswählen -</v>
      </c>
      <c r="C50" s="575" t="n">
        <v>0</v>
      </c>
      <c r="D50" s="575" t="n">
        <v>0</v>
      </c>
      <c r="E50" s="575" t="n">
        <v>0</v>
      </c>
      <c r="F50" s="575" t="n">
        <v>20</v>
      </c>
      <c r="G50" s="575" t="n">
        <v>0</v>
      </c>
      <c r="H50" s="575" t="n">
        <v>0</v>
      </c>
      <c r="I50" s="575" t="n">
        <v>0</v>
      </c>
      <c r="J50" s="575" t="n">
        <v>0</v>
      </c>
      <c r="K50" s="575" t="n">
        <v>0</v>
      </c>
      <c r="L50" s="575" t="n">
        <v>0</v>
      </c>
      <c r="M50" s="570"/>
      <c r="N50" s="590" t="s">
        <v>270</v>
      </c>
      <c r="O50" s="417"/>
      <c r="P50" s="417"/>
      <c r="Q50" s="417"/>
      <c r="R50" s="417"/>
      <c r="S50" s="417"/>
      <c r="T50" s="417"/>
      <c r="U50" s="417"/>
      <c r="V50" s="417"/>
    </row>
    <row r="51" customFormat="false" ht="18" hidden="false" customHeight="true" outlineLevel="0" collapsed="false">
      <c r="A51" s="27"/>
      <c r="B51" s="575" t="str">
        <f aca="false">B107</f>
        <v>Nahwärme</v>
      </c>
      <c r="C51" s="606" t="n">
        <v>0</v>
      </c>
      <c r="D51" s="607" t="n">
        <v>0</v>
      </c>
      <c r="E51" s="608" t="n">
        <v>0</v>
      </c>
      <c r="F51" s="609" t="n">
        <v>25</v>
      </c>
      <c r="G51" s="610" t="n">
        <v>0</v>
      </c>
      <c r="H51" s="610" t="n">
        <v>0</v>
      </c>
      <c r="I51" s="610" t="n">
        <v>0</v>
      </c>
      <c r="J51" s="611" t="n">
        <f aca="false">C84</f>
        <v>400</v>
      </c>
      <c r="K51" s="611" t="n">
        <f aca="false">C83</f>
        <v>4000</v>
      </c>
      <c r="L51" s="612" t="n">
        <f aca="false">C87</f>
        <v>1500</v>
      </c>
      <c r="M51" s="570"/>
      <c r="N51" s="590"/>
      <c r="O51" s="417"/>
      <c r="P51" s="417"/>
      <c r="Q51" s="417"/>
      <c r="R51" s="417"/>
      <c r="S51" s="417"/>
      <c r="T51" s="417"/>
      <c r="U51" s="417"/>
      <c r="V51" s="417"/>
    </row>
    <row r="52" customFormat="false" ht="18" hidden="false" customHeight="true" outlineLevel="0" collapsed="false">
      <c r="A52" s="27"/>
      <c r="B52" s="575" t="str">
        <f aca="false">B108</f>
        <v>Biogaskessel</v>
      </c>
      <c r="C52" s="613" t="n">
        <f aca="false">C54</f>
        <v>2500</v>
      </c>
      <c r="D52" s="609" t="n">
        <v>3000</v>
      </c>
      <c r="E52" s="608" t="n">
        <f aca="false">((D52+C52)/2)</f>
        <v>2750</v>
      </c>
      <c r="F52" s="609" t="n">
        <v>18</v>
      </c>
      <c r="G52" s="610" t="n">
        <v>1.5</v>
      </c>
      <c r="H52" s="610" t="n">
        <v>1.5</v>
      </c>
      <c r="I52" s="610" t="n">
        <v>10</v>
      </c>
      <c r="J52" s="609" t="n">
        <v>120</v>
      </c>
      <c r="K52" s="609" t="n">
        <v>3050</v>
      </c>
      <c r="L52" s="614" t="n">
        <v>0</v>
      </c>
      <c r="M52" s="570"/>
      <c r="N52" s="590" t="s">
        <v>271</v>
      </c>
      <c r="O52" s="417"/>
      <c r="P52" s="417"/>
      <c r="Q52" s="417"/>
      <c r="R52" s="417"/>
      <c r="S52" s="417"/>
      <c r="T52" s="417"/>
      <c r="U52" s="417"/>
      <c r="V52" s="417"/>
    </row>
    <row r="53" customFormat="false" ht="18" hidden="false" customHeight="true" outlineLevel="0" collapsed="false">
      <c r="A53" s="27"/>
      <c r="B53" s="575" t="str">
        <f aca="false">B109</f>
        <v>Gas-Niedertemperaturkessel</v>
      </c>
      <c r="C53" s="613" t="n">
        <v>7000</v>
      </c>
      <c r="D53" s="609" t="n">
        <v>10000</v>
      </c>
      <c r="E53" s="608" t="n">
        <f aca="false">((D53+C53)/2)</f>
        <v>8500</v>
      </c>
      <c r="F53" s="609" t="n">
        <v>21</v>
      </c>
      <c r="G53" s="610" t="n">
        <v>1.5</v>
      </c>
      <c r="H53" s="610" t="n">
        <v>1.5</v>
      </c>
      <c r="I53" s="610" t="n">
        <v>10</v>
      </c>
      <c r="J53" s="609" t="n">
        <v>150</v>
      </c>
      <c r="K53" s="609" t="n">
        <v>9500</v>
      </c>
      <c r="L53" s="614" t="n">
        <v>0</v>
      </c>
      <c r="M53" s="570"/>
      <c r="N53" s="590" t="s">
        <v>272</v>
      </c>
      <c r="O53" s="417"/>
      <c r="P53" s="417"/>
      <c r="Q53" s="417"/>
      <c r="R53" s="417"/>
      <c r="S53" s="417"/>
      <c r="T53" s="417"/>
      <c r="U53" s="417"/>
      <c r="V53" s="417"/>
    </row>
    <row r="54" customFormat="false" ht="18" hidden="false" customHeight="true" outlineLevel="0" collapsed="false">
      <c r="A54" s="27"/>
      <c r="B54" s="575" t="str">
        <f aca="false">B110</f>
        <v>Gas-Brennwertkessel</v>
      </c>
      <c r="C54" s="613" t="n">
        <v>2500</v>
      </c>
      <c r="D54" s="609" t="n">
        <v>3600</v>
      </c>
      <c r="E54" s="608" t="n">
        <f aca="false">((D54+C54)/2)</f>
        <v>3050</v>
      </c>
      <c r="F54" s="609" t="n">
        <v>21</v>
      </c>
      <c r="G54" s="610" t="n">
        <v>1</v>
      </c>
      <c r="H54" s="610" t="n">
        <v>1.5</v>
      </c>
      <c r="I54" s="610" t="n">
        <v>20</v>
      </c>
      <c r="J54" s="609" t="n">
        <v>120</v>
      </c>
      <c r="K54" s="609" t="n">
        <v>3500</v>
      </c>
      <c r="L54" s="614" t="n">
        <v>0</v>
      </c>
      <c r="M54" s="570"/>
      <c r="N54" s="417"/>
      <c r="O54" s="417"/>
      <c r="P54" s="417"/>
      <c r="Q54" s="417"/>
      <c r="R54" s="417"/>
      <c r="S54" s="417"/>
      <c r="T54" s="417"/>
      <c r="U54" s="417"/>
      <c r="V54" s="417"/>
    </row>
    <row r="55" customFormat="false" ht="18" hidden="false" customHeight="true" outlineLevel="0" collapsed="false">
      <c r="A55" s="27"/>
      <c r="B55" s="575" t="str">
        <f aca="false">B111</f>
        <v>Ölkessel</v>
      </c>
      <c r="C55" s="613" t="n">
        <v>8000</v>
      </c>
      <c r="D55" s="609" t="n">
        <v>10000</v>
      </c>
      <c r="E55" s="608" t="n">
        <f aca="false">((D55+C55)/2)</f>
        <v>9000</v>
      </c>
      <c r="F55" s="609" t="n">
        <v>20</v>
      </c>
      <c r="G55" s="610" t="n">
        <v>2</v>
      </c>
      <c r="H55" s="610" t="n">
        <v>10</v>
      </c>
      <c r="I55" s="610" t="n">
        <v>0</v>
      </c>
      <c r="J55" s="609" t="n">
        <v>150</v>
      </c>
      <c r="K55" s="609" t="n">
        <v>9500</v>
      </c>
      <c r="L55" s="614" t="n">
        <v>0</v>
      </c>
      <c r="M55" s="570"/>
      <c r="N55" s="417"/>
      <c r="O55" s="417"/>
      <c r="P55" s="417"/>
      <c r="Q55" s="417"/>
      <c r="R55" s="417"/>
      <c r="S55" s="417"/>
      <c r="T55" s="417"/>
      <c r="U55" s="417"/>
      <c r="V55" s="417"/>
    </row>
    <row r="56" customFormat="false" ht="18" hidden="false" customHeight="true" outlineLevel="0" collapsed="false">
      <c r="A56" s="27"/>
      <c r="B56" s="575" t="str">
        <f aca="false">B112</f>
        <v>Öl-Brennwertgerät</v>
      </c>
      <c r="C56" s="613" t="n">
        <v>3500</v>
      </c>
      <c r="D56" s="609" t="n">
        <v>6000</v>
      </c>
      <c r="E56" s="608" t="n">
        <f aca="false">((D56+C56)/2)</f>
        <v>4750</v>
      </c>
      <c r="F56" s="609" t="n">
        <v>20</v>
      </c>
      <c r="G56" s="610" t="n">
        <v>2</v>
      </c>
      <c r="H56" s="610" t="n">
        <v>1.5</v>
      </c>
      <c r="I56" s="610" t="n">
        <v>10</v>
      </c>
      <c r="J56" s="609" t="n">
        <v>120</v>
      </c>
      <c r="K56" s="609" t="n">
        <v>5000</v>
      </c>
      <c r="L56" s="614" t="n">
        <v>0</v>
      </c>
      <c r="M56" s="570"/>
      <c r="N56" s="417"/>
      <c r="O56" s="417"/>
      <c r="P56" s="417"/>
      <c r="Q56" s="417"/>
      <c r="R56" s="417"/>
      <c r="S56" s="417"/>
      <c r="T56" s="417"/>
      <c r="U56" s="417"/>
      <c r="V56" s="417"/>
    </row>
    <row r="57" customFormat="false" ht="18" hidden="false" customHeight="true" outlineLevel="0" collapsed="false">
      <c r="A57" s="27"/>
      <c r="B57" s="575" t="str">
        <f aca="false">B113</f>
        <v>Pelletkessel</v>
      </c>
      <c r="C57" s="613" t="n">
        <v>11000</v>
      </c>
      <c r="D57" s="609" t="n">
        <v>14000</v>
      </c>
      <c r="E57" s="608" t="n">
        <f aca="false">((D57+C57)/2)</f>
        <v>12500</v>
      </c>
      <c r="F57" s="609" t="n">
        <v>18</v>
      </c>
      <c r="G57" s="610" t="n">
        <v>3</v>
      </c>
      <c r="H57" s="610" t="n">
        <v>3</v>
      </c>
      <c r="I57" s="610" t="n">
        <v>15</v>
      </c>
      <c r="J57" s="609" t="n">
        <v>180</v>
      </c>
      <c r="K57" s="609" t="n">
        <v>20000</v>
      </c>
      <c r="L57" s="614" t="n">
        <v>0</v>
      </c>
      <c r="M57" s="570"/>
      <c r="N57" s="417"/>
      <c r="O57" s="417"/>
      <c r="P57" s="417"/>
      <c r="Q57" s="417"/>
      <c r="R57" s="417"/>
      <c r="S57" s="417"/>
      <c r="T57" s="417"/>
      <c r="U57" s="417"/>
      <c r="V57" s="417"/>
    </row>
    <row r="58" customFormat="false" ht="18" hidden="false" customHeight="true" outlineLevel="0" collapsed="false">
      <c r="A58" s="27"/>
      <c r="B58" s="575" t="str">
        <f aca="false">B114</f>
        <v>Scheitholzanlage</v>
      </c>
      <c r="C58" s="613" t="n">
        <v>8000</v>
      </c>
      <c r="D58" s="609" t="n">
        <v>13000</v>
      </c>
      <c r="E58" s="608" t="n">
        <f aca="false">((D58+C58)/2)</f>
        <v>10500</v>
      </c>
      <c r="F58" s="609" t="n">
        <v>20</v>
      </c>
      <c r="G58" s="610" t="n">
        <v>3</v>
      </c>
      <c r="H58" s="610" t="n">
        <v>3</v>
      </c>
      <c r="I58" s="610" t="n">
        <v>20</v>
      </c>
      <c r="J58" s="609" t="n">
        <v>180</v>
      </c>
      <c r="K58" s="609" t="n">
        <v>15000</v>
      </c>
      <c r="L58" s="614" t="n">
        <v>0</v>
      </c>
      <c r="M58" s="570"/>
      <c r="N58" s="37"/>
      <c r="O58" s="37"/>
      <c r="P58" s="37"/>
      <c r="Q58" s="37"/>
      <c r="R58" s="37"/>
      <c r="S58" s="37"/>
      <c r="T58" s="37"/>
      <c r="U58" s="37"/>
      <c r="V58" s="37"/>
      <c r="W58" s="479"/>
    </row>
    <row r="59" customFormat="false" ht="18" hidden="false" customHeight="true" outlineLevel="0" collapsed="false">
      <c r="A59" s="27"/>
      <c r="B59" s="575" t="str">
        <f aca="false">B115</f>
        <v>Hackschnitzelkessel</v>
      </c>
      <c r="C59" s="613" t="n">
        <v>14000</v>
      </c>
      <c r="D59" s="609" t="n">
        <v>20000</v>
      </c>
      <c r="E59" s="608" t="n">
        <f aca="false">((D59+C59)/2)</f>
        <v>17000</v>
      </c>
      <c r="F59" s="609" t="n">
        <v>20</v>
      </c>
      <c r="G59" s="610" t="n">
        <v>3</v>
      </c>
      <c r="H59" s="610" t="n">
        <v>3</v>
      </c>
      <c r="I59" s="610" t="n">
        <v>20</v>
      </c>
      <c r="J59" s="609" t="n">
        <v>180</v>
      </c>
      <c r="K59" s="609" t="n">
        <v>23500</v>
      </c>
      <c r="L59" s="614" t="n">
        <v>0</v>
      </c>
      <c r="M59" s="570"/>
      <c r="N59" s="417"/>
      <c r="O59" s="417"/>
      <c r="P59" s="417"/>
      <c r="Q59" s="417"/>
      <c r="R59" s="417"/>
      <c r="S59" s="417"/>
      <c r="T59" s="417"/>
      <c r="U59" s="417"/>
      <c r="V59" s="417"/>
    </row>
    <row r="60" customFormat="false" ht="18" hidden="false" customHeight="true" outlineLevel="0" collapsed="false">
      <c r="A60" s="27"/>
      <c r="B60" s="575" t="str">
        <f aca="false">B116</f>
        <v>Stromheizung</v>
      </c>
      <c r="C60" s="613" t="n">
        <v>5000</v>
      </c>
      <c r="D60" s="609" t="n">
        <v>7000</v>
      </c>
      <c r="E60" s="608" t="n">
        <f aca="false">((D60+C60)/2)</f>
        <v>6000</v>
      </c>
      <c r="F60" s="609" t="n">
        <v>20</v>
      </c>
      <c r="G60" s="610" t="n">
        <v>1</v>
      </c>
      <c r="H60" s="610" t="n">
        <v>2</v>
      </c>
      <c r="I60" s="610" t="n">
        <v>5</v>
      </c>
      <c r="J60" s="609" t="n">
        <v>0</v>
      </c>
      <c r="K60" s="609" t="n">
        <v>6500</v>
      </c>
      <c r="L60" s="614" t="n">
        <v>0</v>
      </c>
      <c r="M60" s="570"/>
      <c r="N60" s="417"/>
      <c r="O60" s="417"/>
      <c r="P60" s="417"/>
      <c r="Q60" s="417"/>
      <c r="R60" s="417"/>
      <c r="S60" s="417"/>
      <c r="T60" s="417"/>
      <c r="U60" s="417"/>
      <c r="V60" s="417"/>
    </row>
    <row r="61" customFormat="false" ht="18" hidden="false" customHeight="true" outlineLevel="0" collapsed="false">
      <c r="A61" s="27"/>
      <c r="B61" s="575" t="str">
        <f aca="false">B117</f>
        <v>Luft-WP</v>
      </c>
      <c r="C61" s="613" t="n">
        <v>10000</v>
      </c>
      <c r="D61" s="609" t="n">
        <v>15000</v>
      </c>
      <c r="E61" s="608" t="n">
        <f aca="false">((D61+C61)/2)</f>
        <v>12500</v>
      </c>
      <c r="F61" s="609" t="n">
        <v>22</v>
      </c>
      <c r="G61" s="610" t="n">
        <v>1</v>
      </c>
      <c r="H61" s="610" t="n">
        <v>1.5</v>
      </c>
      <c r="I61" s="610" t="n">
        <v>5</v>
      </c>
      <c r="J61" s="609" t="n">
        <v>0</v>
      </c>
      <c r="K61" s="609" t="n">
        <v>14000</v>
      </c>
      <c r="L61" s="614" t="n">
        <v>0</v>
      </c>
      <c r="M61" s="570"/>
      <c r="N61" s="2"/>
      <c r="O61" s="2"/>
      <c r="P61" s="2"/>
      <c r="Q61" s="2"/>
      <c r="R61" s="2"/>
      <c r="S61" s="2"/>
      <c r="T61" s="2"/>
      <c r="U61" s="2"/>
      <c r="V61" s="2"/>
      <c r="W61" s="1"/>
    </row>
    <row r="62" customFormat="false" ht="18" hidden="false" customHeight="true" outlineLevel="0" collapsed="false">
      <c r="A62" s="27"/>
      <c r="B62" s="575" t="str">
        <f aca="false">B118</f>
        <v>Luft-WP mit PV-Unterstützung</v>
      </c>
      <c r="C62" s="615"/>
      <c r="D62" s="615"/>
      <c r="E62" s="615" t="n">
        <v>18000</v>
      </c>
      <c r="F62" s="615" t="n">
        <f aca="false">F61</f>
        <v>22</v>
      </c>
      <c r="G62" s="615" t="n">
        <f aca="false">G61</f>
        <v>1</v>
      </c>
      <c r="H62" s="615" t="n">
        <f aca="false">H61</f>
        <v>1.5</v>
      </c>
      <c r="I62" s="615" t="n">
        <f aca="false">I61</f>
        <v>5</v>
      </c>
      <c r="J62" s="615" t="n">
        <f aca="false">J61</f>
        <v>0</v>
      </c>
      <c r="K62" s="615" t="n">
        <v>19000</v>
      </c>
      <c r="L62" s="615" t="n">
        <f aca="false">L61</f>
        <v>0</v>
      </c>
      <c r="M62" s="570"/>
      <c r="N62" s="2"/>
      <c r="O62" s="2"/>
      <c r="P62" s="2"/>
      <c r="Q62" s="2"/>
      <c r="R62" s="2"/>
      <c r="S62" s="2"/>
      <c r="T62" s="2"/>
      <c r="U62" s="2"/>
      <c r="V62" s="2"/>
      <c r="W62" s="1"/>
    </row>
    <row r="63" customFormat="false" ht="18" hidden="false" customHeight="true" outlineLevel="0" collapsed="false">
      <c r="A63" s="27"/>
      <c r="B63" s="575" t="str">
        <f aca="false">B119</f>
        <v>Wasser-WP</v>
      </c>
      <c r="C63" s="613" t="n">
        <v>20000</v>
      </c>
      <c r="D63" s="609" t="n">
        <v>25000</v>
      </c>
      <c r="E63" s="608" t="n">
        <f aca="false">((D63+C63)/2)</f>
        <v>22500</v>
      </c>
      <c r="F63" s="609" t="n">
        <v>22</v>
      </c>
      <c r="G63" s="610" t="n">
        <v>1</v>
      </c>
      <c r="H63" s="610" t="n">
        <v>1.5</v>
      </c>
      <c r="I63" s="610" t="n">
        <v>5</v>
      </c>
      <c r="J63" s="609" t="n">
        <v>0</v>
      </c>
      <c r="K63" s="609" t="n">
        <v>24000</v>
      </c>
      <c r="L63" s="614" t="n">
        <v>0</v>
      </c>
      <c r="M63" s="570"/>
      <c r="N63" s="2"/>
      <c r="O63" s="2"/>
      <c r="P63" s="2"/>
      <c r="Q63" s="2"/>
      <c r="R63" s="2"/>
      <c r="S63" s="2"/>
      <c r="T63" s="2"/>
      <c r="U63" s="2"/>
      <c r="V63" s="2"/>
      <c r="W63" s="1"/>
      <c r="X63" s="1"/>
    </row>
    <row r="64" customFormat="false" ht="18" hidden="false" customHeight="true" outlineLevel="0" collapsed="false">
      <c r="A64" s="27"/>
      <c r="B64" s="575" t="str">
        <f aca="false">B120</f>
        <v>Wasser-WP mit PV-Unterstützung</v>
      </c>
      <c r="C64" s="615"/>
      <c r="D64" s="615"/>
      <c r="E64" s="615" t="n">
        <v>28000</v>
      </c>
      <c r="F64" s="615" t="n">
        <f aca="false">F63</f>
        <v>22</v>
      </c>
      <c r="G64" s="615" t="n">
        <f aca="false">G63</f>
        <v>1</v>
      </c>
      <c r="H64" s="615" t="n">
        <f aca="false">H63</f>
        <v>1.5</v>
      </c>
      <c r="I64" s="615" t="n">
        <f aca="false">I63</f>
        <v>5</v>
      </c>
      <c r="J64" s="615" t="n">
        <f aca="false">J63</f>
        <v>0</v>
      </c>
      <c r="K64" s="615" t="n">
        <v>29000</v>
      </c>
      <c r="L64" s="615" t="n">
        <f aca="false">L63</f>
        <v>0</v>
      </c>
      <c r="M64" s="570"/>
      <c r="N64" s="2"/>
      <c r="O64" s="2"/>
      <c r="P64" s="2"/>
      <c r="Q64" s="2"/>
      <c r="R64" s="2"/>
      <c r="S64" s="2"/>
      <c r="T64" s="2"/>
      <c r="U64" s="2"/>
      <c r="V64" s="2"/>
      <c r="W64" s="1"/>
      <c r="X64" s="1"/>
    </row>
    <row r="65" customFormat="false" ht="18" hidden="false" customHeight="true" outlineLevel="0" collapsed="false">
      <c r="A65" s="27"/>
      <c r="B65" s="575" t="str">
        <f aca="false">B121</f>
        <v>Solarthermie</v>
      </c>
      <c r="C65" s="613" t="n">
        <v>3000</v>
      </c>
      <c r="D65" s="609" t="n">
        <v>5000</v>
      </c>
      <c r="E65" s="608" t="n">
        <f aca="false">((D65+C65)/2)</f>
        <v>4000</v>
      </c>
      <c r="F65" s="609" t="n">
        <v>30</v>
      </c>
      <c r="G65" s="610" t="n">
        <v>0.5</v>
      </c>
      <c r="H65" s="610" t="n">
        <v>1</v>
      </c>
      <c r="I65" s="610" t="n">
        <v>5</v>
      </c>
      <c r="J65" s="609" t="n">
        <v>0</v>
      </c>
      <c r="K65" s="609" t="n">
        <v>4500</v>
      </c>
      <c r="L65" s="609" t="n">
        <v>500</v>
      </c>
      <c r="M65" s="570"/>
      <c r="N65" s="2"/>
      <c r="O65" s="2"/>
      <c r="P65" s="2"/>
      <c r="Q65" s="2"/>
      <c r="R65" s="2"/>
      <c r="S65" s="2"/>
      <c r="T65" s="2"/>
      <c r="U65" s="2"/>
      <c r="V65" s="2"/>
      <c r="W65" s="1"/>
      <c r="X65" s="1"/>
    </row>
    <row r="66" customFormat="false" ht="18" hidden="false" customHeight="true" outlineLevel="0" collapsed="false">
      <c r="A66" s="27"/>
      <c r="B66" s="575" t="str">
        <f aca="false">B122</f>
        <v>Brennstoffzelle</v>
      </c>
      <c r="C66" s="613" t="n">
        <v>22000</v>
      </c>
      <c r="D66" s="609" t="n">
        <v>25000</v>
      </c>
      <c r="E66" s="608" t="n">
        <f aca="false">((D66+C66)/2)</f>
        <v>23500</v>
      </c>
      <c r="F66" s="609" t="n">
        <v>20</v>
      </c>
      <c r="G66" s="610" t="n">
        <v>2</v>
      </c>
      <c r="H66" s="610" t="n">
        <v>2</v>
      </c>
      <c r="I66" s="610" t="s">
        <v>242</v>
      </c>
      <c r="J66" s="609" t="n">
        <v>0</v>
      </c>
      <c r="K66" s="609" t="n">
        <v>30000</v>
      </c>
      <c r="L66" s="609" t="n">
        <v>7000</v>
      </c>
      <c r="M66" s="570"/>
      <c r="N66" s="2"/>
      <c r="O66" s="2"/>
      <c r="P66" s="2"/>
      <c r="Q66" s="2"/>
      <c r="R66" s="2"/>
      <c r="S66" s="2"/>
      <c r="T66" s="2"/>
      <c r="U66" s="2"/>
      <c r="V66" s="2"/>
      <c r="W66" s="1"/>
      <c r="X66" s="1"/>
    </row>
    <row r="67" customFormat="false" ht="18" hidden="false" customHeight="true" outlineLevel="0" collapsed="false">
      <c r="A67" s="27"/>
      <c r="B67" s="575" t="str">
        <f aca="false">B123</f>
        <v>weiterer Anlagentyp1</v>
      </c>
      <c r="C67" s="613"/>
      <c r="D67" s="609"/>
      <c r="E67" s="608" t="n">
        <f aca="false">((D67+C67)/2)</f>
        <v>0</v>
      </c>
      <c r="F67" s="609" t="n">
        <v>2</v>
      </c>
      <c r="G67" s="610"/>
      <c r="H67" s="610"/>
      <c r="I67" s="610"/>
      <c r="J67" s="609"/>
      <c r="K67" s="609"/>
      <c r="L67" s="609"/>
      <c r="M67" s="570"/>
      <c r="N67" s="2"/>
      <c r="O67" s="2"/>
      <c r="P67" s="2"/>
      <c r="Q67" s="2"/>
      <c r="R67" s="2"/>
      <c r="S67" s="2"/>
      <c r="T67" s="2"/>
      <c r="U67" s="2"/>
      <c r="V67" s="2"/>
      <c r="W67" s="1"/>
      <c r="X67" s="1"/>
    </row>
    <row r="68" customFormat="false" ht="18" hidden="false" customHeight="true" outlineLevel="0" collapsed="false">
      <c r="A68" s="27"/>
      <c r="B68" s="575" t="str">
        <f aca="false">B124</f>
        <v>weiterer Anlagentyp2</v>
      </c>
      <c r="C68" s="613"/>
      <c r="D68" s="609"/>
      <c r="E68" s="608" t="n">
        <f aca="false">((D68+C68)/2)</f>
        <v>0</v>
      </c>
      <c r="F68" s="609" t="n">
        <v>2</v>
      </c>
      <c r="G68" s="610"/>
      <c r="H68" s="610"/>
      <c r="I68" s="610"/>
      <c r="J68" s="609"/>
      <c r="K68" s="609"/>
      <c r="L68" s="609"/>
      <c r="M68" s="570"/>
      <c r="N68" s="2"/>
      <c r="O68" s="2"/>
      <c r="P68" s="2"/>
      <c r="Q68" s="2"/>
      <c r="R68" s="2"/>
      <c r="S68" s="2"/>
      <c r="T68" s="2"/>
      <c r="U68" s="2"/>
      <c r="V68" s="2"/>
      <c r="W68" s="1"/>
      <c r="X68" s="1"/>
    </row>
    <row r="69" customFormat="false" ht="18" hidden="false" customHeight="true" outlineLevel="0" collapsed="false">
      <c r="A69" s="27"/>
      <c r="B69" s="27"/>
      <c r="C69" s="595"/>
      <c r="D69" s="27"/>
      <c r="E69" s="27"/>
      <c r="F69" s="27"/>
      <c r="G69" s="27"/>
      <c r="H69" s="27"/>
      <c r="I69" s="27"/>
      <c r="J69" s="27"/>
      <c r="K69" s="27"/>
      <c r="L69" s="27"/>
      <c r="M69" s="570"/>
      <c r="N69" s="2"/>
      <c r="O69" s="2"/>
      <c r="P69" s="2"/>
      <c r="Q69" s="2"/>
      <c r="R69" s="2"/>
      <c r="S69" s="2"/>
      <c r="T69" s="2"/>
      <c r="U69" s="2"/>
      <c r="V69" s="2"/>
      <c r="W69" s="1"/>
      <c r="X69" s="1"/>
    </row>
    <row r="70" customFormat="false" ht="18" hidden="false" customHeight="true" outlineLevel="0" collapsed="false">
      <c r="A70" s="27"/>
      <c r="B70" s="616" t="s">
        <v>273</v>
      </c>
      <c r="C70" s="617" t="n">
        <v>1200</v>
      </c>
      <c r="D70" s="616" t="s">
        <v>274</v>
      </c>
      <c r="E70" s="618" t="n">
        <v>0.3</v>
      </c>
      <c r="F70" s="616" t="n">
        <v>8760</v>
      </c>
      <c r="G70" s="616" t="s">
        <v>275</v>
      </c>
      <c r="H70" s="616" t="s">
        <v>276</v>
      </c>
      <c r="I70" s="619" t="n">
        <f aca="false">C70*E70/F70</f>
        <v>0.0410958904109589</v>
      </c>
      <c r="J70" s="616" t="s">
        <v>277</v>
      </c>
      <c r="K70" s="616" t="s">
        <v>278</v>
      </c>
      <c r="L70" s="616"/>
      <c r="M70" s="570"/>
      <c r="N70" s="2"/>
      <c r="O70" s="2"/>
      <c r="P70" s="2"/>
      <c r="Q70" s="2"/>
      <c r="R70" s="2"/>
      <c r="S70" s="2"/>
      <c r="T70" s="2"/>
      <c r="U70" s="2"/>
      <c r="V70" s="2"/>
      <c r="W70" s="1"/>
      <c r="X70" s="1"/>
    </row>
    <row r="71" customFormat="false" ht="18" hidden="false" customHeight="true" outlineLevel="0" collapsed="false">
      <c r="A71" s="27"/>
      <c r="B71" s="27"/>
      <c r="C71" s="595"/>
      <c r="D71" s="27"/>
      <c r="E71" s="27"/>
      <c r="F71" s="27"/>
      <c r="G71" s="27"/>
      <c r="H71" s="27"/>
      <c r="I71" s="27"/>
      <c r="J71" s="27"/>
      <c r="K71" s="27"/>
      <c r="L71" s="27"/>
      <c r="M71" s="570"/>
      <c r="N71" s="2"/>
      <c r="O71" s="2"/>
      <c r="P71" s="2"/>
      <c r="Q71" s="2"/>
      <c r="R71" s="2"/>
      <c r="S71" s="2"/>
      <c r="T71" s="2"/>
      <c r="U71" s="2"/>
      <c r="V71" s="2"/>
      <c r="W71" s="1"/>
      <c r="X71" s="1"/>
    </row>
    <row r="72" customFormat="false" ht="18" hidden="false" customHeight="true" outlineLevel="0" collapsed="false">
      <c r="A72" s="27"/>
      <c r="B72" s="566" t="s">
        <v>279</v>
      </c>
      <c r="C72" s="27"/>
      <c r="D72" s="27"/>
      <c r="E72" s="27"/>
      <c r="F72" s="27"/>
      <c r="G72" s="27"/>
      <c r="H72" s="27"/>
      <c r="I72" s="27"/>
      <c r="J72" s="27"/>
      <c r="K72" s="27"/>
      <c r="L72" s="27"/>
      <c r="M72" s="570"/>
      <c r="N72" s="2"/>
      <c r="O72" s="2"/>
      <c r="P72" s="2"/>
      <c r="Q72" s="2"/>
      <c r="R72" s="2"/>
      <c r="S72" s="2"/>
      <c r="T72" s="2"/>
      <c r="U72" s="2"/>
      <c r="V72" s="2"/>
      <c r="W72" s="1"/>
      <c r="X72" s="1"/>
    </row>
    <row r="73" customFormat="false" ht="18" hidden="false" customHeight="true" outlineLevel="0" collapsed="false">
      <c r="A73" s="27"/>
      <c r="B73" s="620" t="s">
        <v>280</v>
      </c>
      <c r="C73" s="621" t="s">
        <v>281</v>
      </c>
      <c r="D73" s="622"/>
      <c r="E73" s="622" t="s">
        <v>282</v>
      </c>
      <c r="F73" s="623" t="s">
        <v>283</v>
      </c>
      <c r="G73" s="27"/>
      <c r="H73" s="27"/>
      <c r="I73" s="27"/>
      <c r="J73" s="27"/>
      <c r="K73" s="27"/>
      <c r="L73" s="27"/>
      <c r="M73" s="570"/>
      <c r="N73" s="2"/>
      <c r="O73" s="2"/>
      <c r="P73" s="2"/>
      <c r="Q73" s="2"/>
      <c r="R73" s="2"/>
      <c r="S73" s="2"/>
      <c r="T73" s="2"/>
      <c r="U73" s="2"/>
      <c r="V73" s="2"/>
      <c r="W73" s="1"/>
      <c r="X73" s="1"/>
    </row>
    <row r="74" customFormat="false" ht="18" hidden="false" customHeight="true" outlineLevel="0" collapsed="false">
      <c r="A74" s="27"/>
      <c r="B74" s="624" t="s">
        <v>210</v>
      </c>
      <c r="C74" s="577" t="n">
        <v>15</v>
      </c>
      <c r="D74" s="622" t="s">
        <v>48</v>
      </c>
      <c r="E74" s="625" t="n">
        <f aca="false">IF(B74=B$5,"0",VLOOKUP(B74,$B$5:$H$21,7,0))</f>
        <v>1.1</v>
      </c>
      <c r="F74" s="626" t="n">
        <f aca="false">IF($B74="- Bitte auswählen - ","0",VLOOKUP($B74,B$6:J$21,9,0))</f>
        <v>310</v>
      </c>
      <c r="G74" s="27"/>
      <c r="H74" s="27"/>
      <c r="I74" s="27"/>
      <c r="J74" s="27"/>
      <c r="K74" s="27"/>
      <c r="L74" s="27"/>
      <c r="M74" s="570"/>
      <c r="N74" s="2"/>
      <c r="O74" s="2"/>
      <c r="P74" s="2"/>
      <c r="Q74" s="2"/>
      <c r="R74" s="2"/>
      <c r="S74" s="2"/>
      <c r="T74" s="2"/>
      <c r="U74" s="2"/>
      <c r="V74" s="2"/>
      <c r="W74" s="1"/>
      <c r="X74" s="1"/>
    </row>
    <row r="75" customFormat="false" ht="18" hidden="false" customHeight="true" outlineLevel="0" collapsed="false">
      <c r="A75" s="27"/>
      <c r="B75" s="624" t="s">
        <v>216</v>
      </c>
      <c r="C75" s="577" t="n">
        <v>85</v>
      </c>
      <c r="D75" s="622" t="s">
        <v>48</v>
      </c>
      <c r="E75" s="625" t="n">
        <f aca="false">IF(B75=B$5,"0",VLOOKUP(B75,$B$5:$H$21,7,0))</f>
        <v>0.2</v>
      </c>
      <c r="F75" s="626" t="n">
        <f aca="false">IF($B75="- Bitte auswählen - ","0",VLOOKUP($B75,B$6:J$21,9,0))</f>
        <v>20</v>
      </c>
      <c r="G75" s="27"/>
      <c r="H75" s="27"/>
      <c r="I75" s="27"/>
      <c r="J75" s="27"/>
      <c r="K75" s="27"/>
      <c r="L75" s="27"/>
      <c r="M75" s="570"/>
      <c r="N75" s="2"/>
      <c r="O75" s="2"/>
      <c r="P75" s="2"/>
      <c r="Q75" s="2"/>
      <c r="R75" s="2"/>
      <c r="S75" s="2"/>
      <c r="T75" s="2"/>
      <c r="U75" s="2"/>
      <c r="V75" s="2"/>
      <c r="W75" s="1"/>
      <c r="X75" s="1"/>
    </row>
    <row r="76" customFormat="false" ht="18" hidden="false" customHeight="true" outlineLevel="0" collapsed="false">
      <c r="A76" s="27"/>
      <c r="B76" s="624" t="s">
        <v>196</v>
      </c>
      <c r="C76" s="577"/>
      <c r="D76" s="622" t="s">
        <v>48</v>
      </c>
      <c r="E76" s="625" t="str">
        <f aca="false">IF(B76=B$5,"0",VLOOKUP(B76,$B$5:$H$21,7,0))</f>
        <v>0</v>
      </c>
      <c r="F76" s="626" t="str">
        <f aca="false">IF($B76="- Bitte auswählen - ","0",VLOOKUP($B76,B$6:J$21,9,0))</f>
        <v>0</v>
      </c>
      <c r="G76" s="27"/>
      <c r="H76" s="27"/>
      <c r="I76" s="27"/>
      <c r="J76" s="27"/>
      <c r="K76" s="27"/>
      <c r="L76" s="27"/>
      <c r="M76" s="570"/>
      <c r="N76" s="2"/>
      <c r="O76" s="2"/>
      <c r="P76" s="2"/>
      <c r="Q76" s="2"/>
      <c r="R76" s="2"/>
      <c r="S76" s="2"/>
      <c r="T76" s="2"/>
      <c r="U76" s="2"/>
      <c r="V76" s="2"/>
      <c r="W76" s="1"/>
      <c r="X76" s="1"/>
    </row>
    <row r="77" customFormat="false" ht="18" hidden="false" customHeight="true" outlineLevel="0" collapsed="false">
      <c r="A77" s="27"/>
      <c r="B77" s="627" t="s">
        <v>284</v>
      </c>
      <c r="C77" s="628"/>
      <c r="D77" s="629"/>
      <c r="E77" s="630" t="n">
        <f aca="false">(C74*E74+C75*E75+C76*E76)/(C74+C75+C76)</f>
        <v>0.335</v>
      </c>
      <c r="F77" s="631"/>
      <c r="G77" s="27"/>
      <c r="H77" s="27"/>
      <c r="I77" s="27"/>
      <c r="J77" s="27"/>
      <c r="K77" s="27"/>
      <c r="L77" s="27"/>
      <c r="M77" s="570"/>
      <c r="N77" s="2"/>
      <c r="O77" s="2"/>
      <c r="P77" s="2"/>
      <c r="Q77" s="2"/>
      <c r="R77" s="2"/>
      <c r="S77" s="2"/>
      <c r="T77" s="2"/>
      <c r="U77" s="2"/>
      <c r="V77" s="2"/>
      <c r="W77" s="1"/>
      <c r="X77" s="1"/>
    </row>
    <row r="78" customFormat="false" ht="18" hidden="false" customHeight="true" outlineLevel="0" collapsed="false">
      <c r="A78" s="27"/>
      <c r="B78" s="632" t="s">
        <v>285</v>
      </c>
      <c r="C78" s="632"/>
      <c r="D78" s="632"/>
      <c r="E78" s="632"/>
      <c r="F78" s="632"/>
      <c r="G78" s="27"/>
      <c r="H78" s="27"/>
      <c r="I78" s="27"/>
      <c r="J78" s="27"/>
      <c r="K78" s="27"/>
      <c r="L78" s="27"/>
      <c r="M78" s="570"/>
      <c r="N78" s="2"/>
      <c r="O78" s="2"/>
      <c r="P78" s="2"/>
      <c r="Q78" s="2"/>
      <c r="R78" s="2"/>
      <c r="S78" s="2"/>
      <c r="T78" s="2"/>
      <c r="U78" s="2"/>
      <c r="V78" s="2"/>
      <c r="W78" s="1"/>
      <c r="X78" s="1"/>
    </row>
    <row r="79" customFormat="false" ht="18" hidden="false" customHeight="true" outlineLevel="0" collapsed="false">
      <c r="A79" s="27"/>
      <c r="B79" s="580" t="s">
        <v>286</v>
      </c>
      <c r="C79" s="577" t="n">
        <v>4000</v>
      </c>
      <c r="D79" s="633"/>
      <c r="E79" s="634"/>
      <c r="F79" s="635"/>
      <c r="G79" s="27"/>
      <c r="H79" s="27"/>
      <c r="I79" s="27"/>
      <c r="J79" s="27"/>
      <c r="K79" s="27"/>
      <c r="L79" s="27"/>
      <c r="M79" s="570"/>
      <c r="N79" s="417"/>
      <c r="O79" s="417"/>
      <c r="P79" s="417"/>
      <c r="Q79" s="417"/>
      <c r="R79" s="417"/>
      <c r="S79" s="417"/>
      <c r="T79" s="417"/>
      <c r="U79" s="417"/>
      <c r="V79" s="417"/>
    </row>
    <row r="80" customFormat="false" ht="18" hidden="false" customHeight="true" outlineLevel="0" collapsed="false">
      <c r="A80" s="27"/>
      <c r="B80" s="580" t="s">
        <v>287</v>
      </c>
      <c r="C80" s="577"/>
      <c r="D80" s="633"/>
      <c r="E80" s="634"/>
      <c r="F80" s="635"/>
      <c r="G80" s="27"/>
      <c r="H80" s="27"/>
      <c r="I80" s="27"/>
      <c r="J80" s="27"/>
      <c r="K80" s="27"/>
      <c r="L80" s="27"/>
      <c r="M80" s="570"/>
      <c r="N80" s="417"/>
      <c r="O80" s="417"/>
      <c r="P80" s="417"/>
      <c r="Q80" s="417"/>
      <c r="R80" s="417"/>
      <c r="S80" s="417"/>
      <c r="T80" s="417"/>
      <c r="U80" s="417"/>
      <c r="V80" s="417"/>
    </row>
    <row r="81" customFormat="false" ht="18" hidden="false" customHeight="true" outlineLevel="0" collapsed="false">
      <c r="A81" s="27"/>
      <c r="B81" s="580" t="s">
        <v>288</v>
      </c>
      <c r="C81" s="577"/>
      <c r="D81" s="633"/>
      <c r="E81" s="634"/>
      <c r="F81" s="635"/>
      <c r="G81" s="27"/>
      <c r="H81" s="27"/>
      <c r="I81" s="27"/>
      <c r="J81" s="27"/>
      <c r="K81" s="27"/>
      <c r="L81" s="27"/>
      <c r="M81" s="570"/>
      <c r="N81" s="417"/>
      <c r="O81" s="417"/>
      <c r="P81" s="417"/>
      <c r="Q81" s="417"/>
      <c r="R81" s="417"/>
      <c r="S81" s="417"/>
      <c r="T81" s="417"/>
      <c r="U81" s="417"/>
      <c r="V81" s="417"/>
    </row>
    <row r="82" customFormat="false" ht="18" hidden="false" customHeight="true" outlineLevel="0" collapsed="false">
      <c r="A82" s="27"/>
      <c r="B82" s="580" t="s">
        <v>289</v>
      </c>
      <c r="C82" s="577"/>
      <c r="D82" s="633"/>
      <c r="E82" s="634"/>
      <c r="F82" s="635"/>
      <c r="G82" s="27"/>
      <c r="H82" s="27"/>
      <c r="I82" s="27"/>
      <c r="J82" s="27"/>
      <c r="K82" s="27"/>
      <c r="L82" s="27"/>
      <c r="M82" s="570"/>
      <c r="N82" s="417"/>
      <c r="O82" s="417"/>
      <c r="P82" s="417"/>
      <c r="Q82" s="417"/>
      <c r="R82" s="417"/>
      <c r="S82" s="417"/>
      <c r="T82" s="417"/>
      <c r="U82" s="417"/>
      <c r="V82" s="417"/>
    </row>
    <row r="83" customFormat="false" ht="18" hidden="false" customHeight="true" outlineLevel="0" collapsed="false">
      <c r="A83" s="27"/>
      <c r="B83" s="636" t="s">
        <v>290</v>
      </c>
      <c r="C83" s="637" t="n">
        <f aca="false">SUM(C79:C82)</f>
        <v>4000</v>
      </c>
      <c r="D83" s="633" t="s">
        <v>53</v>
      </c>
      <c r="E83" s="634"/>
      <c r="F83" s="635"/>
      <c r="G83" s="27"/>
      <c r="H83" s="27"/>
      <c r="I83" s="27"/>
      <c r="J83" s="27"/>
      <c r="K83" s="27"/>
      <c r="L83" s="27"/>
      <c r="M83" s="570"/>
      <c r="N83" s="417"/>
      <c r="O83" s="417"/>
      <c r="P83" s="417"/>
      <c r="Q83" s="417"/>
      <c r="R83" s="417"/>
      <c r="S83" s="417"/>
      <c r="T83" s="417"/>
      <c r="U83" s="417"/>
      <c r="V83" s="417"/>
    </row>
    <row r="84" customFormat="false" ht="18" hidden="false" customHeight="true" outlineLevel="0" collapsed="false">
      <c r="A84" s="27"/>
      <c r="B84" s="636" t="s">
        <v>291</v>
      </c>
      <c r="C84" s="577" t="n">
        <v>400</v>
      </c>
      <c r="D84" s="638" t="s">
        <v>110</v>
      </c>
      <c r="E84" s="638"/>
      <c r="F84" s="638"/>
      <c r="G84" s="27"/>
      <c r="H84" s="27"/>
      <c r="I84" s="27"/>
      <c r="J84" s="27"/>
      <c r="K84" s="27"/>
      <c r="L84" s="27"/>
      <c r="M84" s="570"/>
      <c r="N84" s="417"/>
      <c r="O84" s="417"/>
      <c r="P84" s="417"/>
      <c r="Q84" s="417"/>
      <c r="R84" s="417"/>
      <c r="S84" s="417"/>
      <c r="T84" s="417"/>
      <c r="U84" s="417"/>
      <c r="V84" s="417"/>
    </row>
    <row r="85" customFormat="false" ht="18" hidden="false" customHeight="true" outlineLevel="0" collapsed="false">
      <c r="A85" s="27"/>
      <c r="B85" s="636" t="s">
        <v>292</v>
      </c>
      <c r="C85" s="639" t="n">
        <v>9.1</v>
      </c>
      <c r="D85" s="640" t="s">
        <v>165</v>
      </c>
      <c r="E85" s="640"/>
      <c r="F85" s="640"/>
      <c r="G85" s="27"/>
      <c r="H85" s="27"/>
      <c r="I85" s="27"/>
      <c r="J85" s="27"/>
      <c r="K85" s="27"/>
      <c r="L85" s="27"/>
      <c r="M85" s="570"/>
      <c r="N85" s="417"/>
      <c r="O85" s="417"/>
      <c r="P85" s="417"/>
      <c r="Q85" s="417"/>
      <c r="R85" s="417"/>
      <c r="S85" s="417"/>
      <c r="T85" s="417"/>
      <c r="U85" s="417"/>
      <c r="V85" s="417"/>
    </row>
    <row r="86" customFormat="false" ht="18" hidden="false" customHeight="true" outlineLevel="0" collapsed="false">
      <c r="A86" s="27"/>
      <c r="B86" s="641" t="s">
        <v>293</v>
      </c>
      <c r="C86" s="637" t="n">
        <f aca="false">IF(OR($C$75="",F$74=""),"",(C74*F74+C75*F75+C76*F76)/(C74+C75+C76))</f>
        <v>63.5</v>
      </c>
      <c r="D86" s="640" t="s">
        <v>294</v>
      </c>
      <c r="E86" s="640"/>
      <c r="F86" s="640"/>
      <c r="G86" s="27"/>
      <c r="H86" s="27"/>
      <c r="I86" s="27"/>
      <c r="J86" s="27"/>
      <c r="K86" s="27"/>
      <c r="L86" s="27"/>
      <c r="M86" s="570"/>
      <c r="N86" s="417"/>
      <c r="O86" s="417"/>
      <c r="P86" s="417"/>
      <c r="Q86" s="417"/>
      <c r="R86" s="417"/>
      <c r="S86" s="417"/>
      <c r="T86" s="417"/>
      <c r="U86" s="417"/>
      <c r="V86" s="417"/>
    </row>
    <row r="87" customFormat="false" ht="18" hidden="false" customHeight="true" outlineLevel="0" collapsed="false">
      <c r="A87" s="27"/>
      <c r="B87" s="642" t="s">
        <v>295</v>
      </c>
      <c r="C87" s="643" t="n">
        <v>1500</v>
      </c>
      <c r="D87" s="644" t="s">
        <v>53</v>
      </c>
      <c r="E87" s="644"/>
      <c r="F87" s="645"/>
      <c r="G87" s="27"/>
      <c r="H87" s="27"/>
      <c r="I87" s="27"/>
      <c r="J87" s="27"/>
      <c r="K87" s="27"/>
      <c r="L87" s="27"/>
      <c r="M87" s="570"/>
      <c r="N87" s="417"/>
      <c r="O87" s="417"/>
      <c r="P87" s="417"/>
      <c r="Q87" s="417"/>
      <c r="R87" s="417"/>
      <c r="S87" s="417"/>
      <c r="T87" s="417"/>
      <c r="U87" s="417"/>
      <c r="V87" s="417"/>
    </row>
    <row r="88" customFormat="false" ht="18" hidden="false" customHeight="true" outlineLevel="0" collapsed="false">
      <c r="A88" s="27"/>
      <c r="B88" s="57"/>
      <c r="C88" s="646"/>
      <c r="D88" s="57"/>
      <c r="E88" s="57"/>
      <c r="F88" s="57"/>
      <c r="G88" s="27"/>
      <c r="H88" s="27"/>
      <c r="I88" s="27"/>
      <c r="J88" s="27"/>
      <c r="K88" s="27"/>
      <c r="L88" s="27"/>
      <c r="M88" s="570"/>
      <c r="N88" s="417"/>
      <c r="O88" s="417"/>
      <c r="P88" s="417"/>
      <c r="Q88" s="417"/>
      <c r="R88" s="417"/>
      <c r="S88" s="417"/>
      <c r="T88" s="417"/>
      <c r="U88" s="417"/>
      <c r="V88" s="417"/>
    </row>
    <row r="89" customFormat="false" ht="18" hidden="false" customHeight="true" outlineLevel="0" collapsed="false">
      <c r="A89" s="564" t="s">
        <v>296</v>
      </c>
      <c r="B89" s="57"/>
      <c r="C89" s="646"/>
      <c r="D89" s="57"/>
      <c r="E89" s="57"/>
      <c r="F89" s="57"/>
      <c r="G89" s="27"/>
      <c r="H89" s="27"/>
      <c r="I89" s="27"/>
      <c r="J89" s="27"/>
      <c r="K89" s="27"/>
      <c r="L89" s="27"/>
      <c r="M89" s="570"/>
      <c r="N89" s="417"/>
      <c r="O89" s="417"/>
      <c r="P89" s="417"/>
      <c r="Q89" s="417"/>
      <c r="R89" s="417"/>
      <c r="S89" s="417"/>
      <c r="T89" s="417"/>
      <c r="U89" s="417"/>
      <c r="V89" s="417"/>
    </row>
    <row r="90" customFormat="false" ht="18" hidden="false" customHeight="true" outlineLevel="0" collapsed="false">
      <c r="A90" s="27"/>
      <c r="B90" s="35" t="s">
        <v>297</v>
      </c>
      <c r="C90" s="646"/>
      <c r="D90" s="57"/>
      <c r="E90" s="57"/>
      <c r="F90" s="57"/>
      <c r="G90" s="27"/>
      <c r="H90" s="27"/>
      <c r="I90" s="27"/>
      <c r="J90" s="27"/>
      <c r="K90" s="27"/>
      <c r="L90" s="27"/>
      <c r="M90" s="570"/>
      <c r="N90" s="417"/>
      <c r="O90" s="417"/>
      <c r="P90" s="417"/>
      <c r="Q90" s="417"/>
      <c r="R90" s="417"/>
      <c r="S90" s="417"/>
      <c r="T90" s="417"/>
      <c r="U90" s="417"/>
      <c r="V90" s="417"/>
    </row>
    <row r="91" customFormat="false" ht="18" hidden="false" customHeight="true" outlineLevel="0" collapsed="false">
      <c r="A91" s="27"/>
      <c r="B91" s="641" t="s">
        <v>297</v>
      </c>
      <c r="C91" s="647" t="n">
        <v>1.1</v>
      </c>
      <c r="D91" s="648" t="s">
        <v>48</v>
      </c>
      <c r="E91" s="57"/>
      <c r="F91" s="57"/>
      <c r="G91" s="27"/>
      <c r="H91" s="27"/>
      <c r="I91" s="27"/>
      <c r="J91" s="27"/>
      <c r="K91" s="27"/>
      <c r="L91" s="27"/>
      <c r="M91" s="570"/>
      <c r="N91" s="417"/>
      <c r="O91" s="417"/>
      <c r="P91" s="417"/>
      <c r="Q91" s="417"/>
      <c r="R91" s="417"/>
      <c r="S91" s="417"/>
      <c r="T91" s="417"/>
      <c r="U91" s="417"/>
      <c r="V91" s="417"/>
    </row>
    <row r="92" customFormat="false" ht="18" hidden="false" customHeight="true" outlineLevel="0" collapsed="false">
      <c r="A92" s="27"/>
      <c r="B92" s="27"/>
      <c r="C92" s="595"/>
      <c r="D92" s="27"/>
      <c r="E92" s="27"/>
      <c r="F92" s="27"/>
      <c r="G92" s="27"/>
      <c r="H92" s="27"/>
      <c r="I92" s="27"/>
      <c r="J92" s="27"/>
      <c r="K92" s="27"/>
      <c r="L92" s="27"/>
      <c r="M92" s="570"/>
      <c r="N92" s="417"/>
      <c r="O92" s="417"/>
      <c r="P92" s="417"/>
      <c r="Q92" s="417"/>
      <c r="R92" s="417"/>
      <c r="S92" s="417"/>
      <c r="T92" s="417"/>
      <c r="U92" s="417"/>
      <c r="V92" s="417"/>
    </row>
    <row r="93" customFormat="false" ht="12.9" hidden="false" customHeight="true" outlineLevel="0" collapsed="false">
      <c r="A93" s="27"/>
      <c r="B93" s="35" t="s">
        <v>298</v>
      </c>
      <c r="C93" s="35"/>
      <c r="D93" s="27"/>
      <c r="E93" s="27"/>
      <c r="F93" s="27"/>
      <c r="G93" s="27"/>
      <c r="H93" s="27"/>
      <c r="I93" s="27"/>
      <c r="J93" s="27"/>
      <c r="K93" s="27"/>
      <c r="L93" s="27"/>
      <c r="M93" s="570"/>
      <c r="N93" s="417"/>
      <c r="O93" s="417"/>
      <c r="P93" s="417"/>
      <c r="Q93" s="417"/>
      <c r="R93" s="417"/>
      <c r="S93" s="417"/>
      <c r="T93" s="417"/>
      <c r="U93" s="417"/>
      <c r="V93" s="417"/>
    </row>
    <row r="94" customFormat="false" ht="18" hidden="false" customHeight="true" outlineLevel="0" collapsed="false">
      <c r="A94" s="27"/>
      <c r="B94" s="649" t="s">
        <v>299</v>
      </c>
      <c r="C94" s="650" t="n">
        <v>10</v>
      </c>
      <c r="D94" s="27"/>
      <c r="E94" s="27"/>
      <c r="F94" s="27"/>
      <c r="G94" s="27"/>
      <c r="H94" s="27"/>
      <c r="I94" s="27"/>
      <c r="J94" s="27"/>
      <c r="K94" s="27"/>
      <c r="L94" s="27"/>
      <c r="M94" s="570"/>
      <c r="N94" s="417"/>
      <c r="O94" s="417"/>
      <c r="P94" s="417"/>
      <c r="Q94" s="417"/>
      <c r="R94" s="417"/>
      <c r="S94" s="417"/>
      <c r="T94" s="417"/>
      <c r="U94" s="417"/>
      <c r="V94" s="417"/>
    </row>
    <row r="95" customFormat="false" ht="13.8" hidden="false" customHeight="false" outlineLevel="0" collapsed="false">
      <c r="A95" s="27"/>
      <c r="B95" s="636" t="str">
        <f aca="false">J25</f>
        <v>nach 2010</v>
      </c>
      <c r="C95" s="651" t="n">
        <v>9</v>
      </c>
      <c r="D95" s="27"/>
      <c r="E95" s="27"/>
      <c r="F95" s="27"/>
      <c r="G95" s="27"/>
      <c r="H95" s="652"/>
      <c r="I95" s="652"/>
      <c r="J95" s="27"/>
      <c r="K95" s="27"/>
      <c r="L95" s="27"/>
      <c r="M95" s="417"/>
      <c r="N95" s="653"/>
      <c r="O95" s="653"/>
      <c r="P95" s="417"/>
      <c r="Q95" s="417"/>
      <c r="R95" s="417"/>
      <c r="S95" s="417"/>
      <c r="T95" s="417"/>
      <c r="U95" s="417"/>
      <c r="V95" s="417"/>
    </row>
    <row r="96" customFormat="false" ht="13.8" hidden="false" customHeight="false" outlineLevel="0" collapsed="false">
      <c r="A96" s="27"/>
      <c r="B96" s="636" t="str">
        <f aca="false">I25</f>
        <v>2002-2010</v>
      </c>
      <c r="C96" s="651" t="n">
        <v>8</v>
      </c>
      <c r="D96" s="27"/>
      <c r="E96" s="652"/>
      <c r="F96" s="27"/>
      <c r="G96" s="27"/>
      <c r="H96" s="652"/>
      <c r="I96" s="652"/>
      <c r="J96" s="27"/>
      <c r="K96" s="27"/>
      <c r="L96" s="27"/>
      <c r="M96" s="417"/>
      <c r="N96" s="653"/>
      <c r="O96" s="653"/>
      <c r="P96" s="417"/>
      <c r="Q96" s="417"/>
      <c r="R96" s="417"/>
      <c r="S96" s="417"/>
      <c r="T96" s="417"/>
      <c r="U96" s="417"/>
      <c r="V96" s="417"/>
    </row>
    <row r="97" customFormat="false" ht="13.8" hidden="false" customHeight="false" outlineLevel="0" collapsed="false">
      <c r="A97" s="27"/>
      <c r="B97" s="636" t="str">
        <f aca="false">H25</f>
        <v>1995-2001</v>
      </c>
      <c r="C97" s="651" t="n">
        <v>7</v>
      </c>
      <c r="D97" s="27"/>
      <c r="E97" s="27"/>
      <c r="F97" s="27"/>
      <c r="G97" s="27"/>
      <c r="H97" s="27"/>
      <c r="I97" s="27"/>
      <c r="J97" s="27"/>
      <c r="K97" s="27"/>
      <c r="L97" s="27"/>
      <c r="M97" s="417"/>
      <c r="N97" s="417"/>
      <c r="O97" s="417"/>
      <c r="P97" s="417"/>
      <c r="Q97" s="417"/>
      <c r="R97" s="417"/>
      <c r="S97" s="417"/>
      <c r="T97" s="417"/>
      <c r="U97" s="417"/>
      <c r="V97" s="417"/>
    </row>
    <row r="98" customFormat="false" ht="13.8" hidden="false" customHeight="false" outlineLevel="0" collapsed="false">
      <c r="A98" s="27"/>
      <c r="B98" s="636" t="str">
        <f aca="false">G25</f>
        <v>1988-1994</v>
      </c>
      <c r="C98" s="651" t="n">
        <v>6</v>
      </c>
      <c r="D98" s="27"/>
      <c r="E98" s="27"/>
      <c r="F98" s="27"/>
      <c r="G98" s="27"/>
      <c r="H98" s="27"/>
      <c r="I98" s="27"/>
      <c r="J98" s="27"/>
      <c r="K98" s="27"/>
      <c r="L98" s="27"/>
      <c r="M98" s="417"/>
      <c r="N98" s="417"/>
      <c r="O98" s="417"/>
      <c r="P98" s="417"/>
      <c r="Q98" s="417"/>
      <c r="R98" s="417"/>
      <c r="S98" s="417"/>
      <c r="T98" s="417"/>
      <c r="U98" s="417"/>
      <c r="V98" s="417"/>
    </row>
    <row r="99" customFormat="false" ht="13.8" hidden="false" customHeight="false" outlineLevel="0" collapsed="false">
      <c r="A99" s="27"/>
      <c r="B99" s="636" t="str">
        <f aca="false">F25</f>
        <v>1980-1989</v>
      </c>
      <c r="C99" s="651" t="n">
        <v>5</v>
      </c>
      <c r="D99" s="27"/>
      <c r="E99" s="27"/>
      <c r="F99" s="27"/>
      <c r="G99" s="27"/>
      <c r="H99" s="27"/>
      <c r="I99" s="27"/>
      <c r="J99" s="27"/>
      <c r="K99" s="27"/>
      <c r="L99" s="27"/>
      <c r="M99" s="417"/>
      <c r="N99" s="417"/>
      <c r="O99" s="417"/>
      <c r="P99" s="417"/>
      <c r="Q99" s="417"/>
      <c r="R99" s="417"/>
      <c r="S99" s="417"/>
      <c r="T99" s="417"/>
      <c r="U99" s="417"/>
      <c r="V99" s="417"/>
    </row>
    <row r="100" customFormat="false" ht="13.8" hidden="false" customHeight="false" outlineLevel="0" collapsed="false">
      <c r="A100" s="27"/>
      <c r="B100" s="641" t="str">
        <f aca="false">E25</f>
        <v>vor 1980</v>
      </c>
      <c r="C100" s="654" t="n">
        <v>4</v>
      </c>
      <c r="D100" s="27"/>
      <c r="E100" s="27"/>
      <c r="F100" s="27"/>
      <c r="G100" s="27"/>
      <c r="H100" s="27"/>
      <c r="I100" s="27"/>
      <c r="J100" s="27"/>
      <c r="K100" s="27"/>
      <c r="L100" s="27"/>
      <c r="M100" s="417"/>
      <c r="N100" s="417"/>
      <c r="O100" s="417"/>
      <c r="P100" s="417"/>
      <c r="Q100" s="417"/>
      <c r="R100" s="417"/>
      <c r="S100" s="417"/>
      <c r="T100" s="417"/>
      <c r="U100" s="417"/>
      <c r="V100" s="417"/>
    </row>
    <row r="101" customFormat="false" ht="13.8" hidden="false" customHeight="false" outlineLevel="0" collapsed="false">
      <c r="A101" s="27"/>
      <c r="B101" s="27"/>
      <c r="C101" s="27"/>
      <c r="D101" s="27"/>
      <c r="E101" s="27"/>
      <c r="F101" s="27"/>
      <c r="G101" s="27"/>
      <c r="H101" s="27"/>
      <c r="I101" s="27"/>
      <c r="J101" s="27"/>
      <c r="K101" s="27"/>
      <c r="L101" s="27"/>
      <c r="M101" s="417"/>
      <c r="N101" s="417"/>
      <c r="O101" s="417"/>
      <c r="P101" s="417"/>
      <c r="Q101" s="417"/>
      <c r="R101" s="417"/>
      <c r="S101" s="417"/>
      <c r="T101" s="417"/>
      <c r="U101" s="417"/>
      <c r="V101" s="417"/>
    </row>
    <row r="102" customFormat="false" ht="13.8" hidden="false" customHeight="false" outlineLevel="0" collapsed="false">
      <c r="A102" s="27"/>
      <c r="B102" s="35" t="s">
        <v>300</v>
      </c>
      <c r="C102" s="27"/>
      <c r="D102" s="27"/>
      <c r="E102" s="27"/>
      <c r="F102" s="27"/>
      <c r="G102" s="27"/>
      <c r="H102" s="27"/>
      <c r="I102" s="27"/>
      <c r="J102" s="27"/>
      <c r="K102" s="27"/>
      <c r="L102" s="27"/>
      <c r="M102" s="417"/>
      <c r="N102" s="417"/>
      <c r="O102" s="417"/>
      <c r="P102" s="417"/>
      <c r="Q102" s="417"/>
      <c r="R102" s="417"/>
      <c r="S102" s="417"/>
      <c r="T102" s="417"/>
      <c r="U102" s="417"/>
      <c r="V102" s="417"/>
    </row>
    <row r="103" customFormat="false" ht="19.55" hidden="false" customHeight="true" outlineLevel="0" collapsed="false">
      <c r="A103" s="27"/>
      <c r="B103" s="636" t="s">
        <v>301</v>
      </c>
      <c r="C103" s="655" t="n">
        <v>25</v>
      </c>
      <c r="D103" s="656" t="s">
        <v>48</v>
      </c>
      <c r="E103" s="657"/>
      <c r="F103" s="57"/>
      <c r="G103" s="27"/>
      <c r="H103" s="27"/>
      <c r="I103" s="27"/>
      <c r="J103" s="27"/>
      <c r="K103" s="27"/>
      <c r="L103" s="27"/>
      <c r="M103" s="417"/>
      <c r="N103" s="417"/>
      <c r="O103" s="417"/>
      <c r="P103" s="417"/>
      <c r="Q103" s="417"/>
      <c r="R103" s="417"/>
      <c r="S103" s="417"/>
      <c r="T103" s="417"/>
      <c r="U103" s="417"/>
      <c r="V103" s="417"/>
    </row>
    <row r="104" customFormat="false" ht="13.8" hidden="false" customHeight="false" outlineLevel="0" collapsed="false">
      <c r="A104" s="27"/>
      <c r="B104" s="27"/>
      <c r="C104" s="27"/>
      <c r="D104" s="27"/>
      <c r="E104" s="27"/>
      <c r="F104" s="27"/>
      <c r="G104" s="27"/>
      <c r="H104" s="27"/>
      <c r="I104" s="27"/>
      <c r="J104" s="27"/>
      <c r="K104" s="27"/>
      <c r="L104" s="27"/>
      <c r="M104" s="417"/>
      <c r="N104" s="417"/>
      <c r="O104" s="417"/>
      <c r="P104" s="417"/>
      <c r="Q104" s="417"/>
      <c r="R104" s="417"/>
      <c r="S104" s="417"/>
      <c r="T104" s="417"/>
      <c r="U104" s="417"/>
      <c r="V104" s="417"/>
    </row>
    <row r="105" customFormat="false" ht="13.8" hidden="false" customHeight="false" outlineLevel="0" collapsed="false">
      <c r="A105" s="27"/>
      <c r="B105" s="35" t="s">
        <v>302</v>
      </c>
      <c r="C105" s="57"/>
      <c r="D105" s="57"/>
      <c r="E105" s="29" t="s">
        <v>303</v>
      </c>
      <c r="F105" s="27"/>
      <c r="G105" s="27"/>
      <c r="H105" s="27"/>
      <c r="I105" s="27"/>
      <c r="J105" s="27"/>
      <c r="K105" s="27"/>
      <c r="L105" s="27"/>
      <c r="M105" s="417"/>
      <c r="N105" s="417"/>
      <c r="O105" s="417"/>
      <c r="P105" s="417"/>
      <c r="Q105" s="417"/>
      <c r="R105" s="417"/>
      <c r="S105" s="417"/>
      <c r="T105" s="417"/>
      <c r="U105" s="417"/>
      <c r="V105" s="417"/>
    </row>
    <row r="106" customFormat="false" ht="13.8" hidden="false" customHeight="false" outlineLevel="0" collapsed="false">
      <c r="A106" s="27"/>
      <c r="B106" s="588" t="s">
        <v>40</v>
      </c>
      <c r="C106" s="588" t="s">
        <v>44</v>
      </c>
      <c r="D106" s="588" t="n">
        <v>0</v>
      </c>
      <c r="E106" s="27" t="n">
        <v>0</v>
      </c>
      <c r="F106" s="27"/>
      <c r="G106" s="27"/>
      <c r="H106" s="27"/>
      <c r="I106" s="27"/>
      <c r="J106" s="27"/>
      <c r="K106" s="27"/>
      <c r="L106" s="27"/>
      <c r="M106" s="417"/>
      <c r="N106" s="417"/>
      <c r="O106" s="417"/>
      <c r="P106" s="417"/>
      <c r="Q106" s="417"/>
      <c r="R106" s="417"/>
      <c r="S106" s="417"/>
      <c r="T106" s="417"/>
      <c r="U106" s="417"/>
      <c r="V106" s="417"/>
    </row>
    <row r="107" customFormat="false" ht="13.8" hidden="false" customHeight="false" outlineLevel="0" collapsed="false">
      <c r="A107" s="27"/>
      <c r="B107" s="642" t="s">
        <v>304</v>
      </c>
      <c r="C107" s="658" t="str">
        <f aca="false">B74&amp;" "&amp; IF(C75&lt;&gt;"", B75,)&amp;" "&amp; IF(C76&lt;&gt;"", B76,)</f>
        <v>Heizöl Hackschnitzel</v>
      </c>
      <c r="D107" s="650" t="n">
        <v>1</v>
      </c>
      <c r="E107" s="27" t="n">
        <v>0</v>
      </c>
      <c r="F107" s="27"/>
      <c r="G107" s="27"/>
      <c r="H107" s="27"/>
      <c r="I107" s="27"/>
      <c r="J107" s="27"/>
      <c r="K107" s="27"/>
      <c r="L107" s="27"/>
      <c r="M107" s="417"/>
      <c r="N107" s="417"/>
      <c r="O107" s="417"/>
      <c r="P107" s="417"/>
      <c r="Q107" s="417"/>
      <c r="R107" s="417"/>
      <c r="S107" s="417"/>
      <c r="T107" s="417"/>
      <c r="U107" s="417"/>
      <c r="V107" s="417"/>
    </row>
    <row r="108" customFormat="false" ht="13.8" hidden="false" customHeight="false" outlineLevel="0" collapsed="false">
      <c r="A108" s="27"/>
      <c r="B108" s="636" t="s">
        <v>91</v>
      </c>
      <c r="C108" s="659" t="s">
        <v>208</v>
      </c>
      <c r="D108" s="651" t="n">
        <v>2</v>
      </c>
      <c r="E108" s="27" t="n">
        <v>0</v>
      </c>
      <c r="F108" s="27"/>
      <c r="G108" s="27"/>
      <c r="H108" s="27"/>
      <c r="I108" s="27"/>
      <c r="J108" s="27"/>
      <c r="K108" s="27"/>
      <c r="L108" s="27"/>
      <c r="M108" s="417"/>
      <c r="N108" s="417"/>
      <c r="O108" s="417"/>
      <c r="P108" s="417"/>
      <c r="Q108" s="417"/>
      <c r="R108" s="417"/>
      <c r="S108" s="417"/>
      <c r="T108" s="417"/>
      <c r="U108" s="417"/>
      <c r="V108" s="417"/>
    </row>
    <row r="109" customFormat="false" ht="13.8" hidden="false" customHeight="false" outlineLevel="0" collapsed="false">
      <c r="A109" s="27"/>
      <c r="B109" s="636" t="s">
        <v>92</v>
      </c>
      <c r="C109" s="659" t="s">
        <v>205</v>
      </c>
      <c r="D109" s="651" t="n">
        <v>3</v>
      </c>
      <c r="E109" s="27" t="n">
        <v>0</v>
      </c>
      <c r="F109" s="27"/>
      <c r="G109" s="27"/>
      <c r="H109" s="27"/>
      <c r="I109" s="27"/>
      <c r="J109" s="27"/>
      <c r="K109" s="27"/>
      <c r="L109" s="27"/>
      <c r="M109" s="417"/>
      <c r="N109" s="417"/>
      <c r="O109" s="417"/>
      <c r="P109" s="417"/>
      <c r="Q109" s="417"/>
      <c r="R109" s="417"/>
      <c r="S109" s="417"/>
      <c r="T109" s="417"/>
      <c r="U109" s="417"/>
      <c r="V109" s="417"/>
    </row>
    <row r="110" customFormat="false" ht="13.8" hidden="false" customHeight="false" outlineLevel="0" collapsed="false">
      <c r="A110" s="27"/>
      <c r="B110" s="636" t="s">
        <v>93</v>
      </c>
      <c r="C110" s="659" t="s">
        <v>205</v>
      </c>
      <c r="D110" s="651" t="n">
        <v>4</v>
      </c>
      <c r="E110" s="27" t="n">
        <v>0</v>
      </c>
      <c r="F110" s="27"/>
      <c r="G110" s="27"/>
      <c r="H110" s="27"/>
      <c r="I110" s="27"/>
      <c r="J110" s="27"/>
      <c r="K110" s="27"/>
      <c r="L110" s="27"/>
      <c r="M110" s="417"/>
      <c r="N110" s="417"/>
      <c r="O110" s="417"/>
      <c r="P110" s="417"/>
      <c r="Q110" s="417"/>
      <c r="R110" s="417"/>
      <c r="S110" s="417"/>
      <c r="T110" s="417"/>
      <c r="U110" s="417"/>
      <c r="V110" s="417"/>
    </row>
    <row r="111" customFormat="false" ht="13.8" hidden="false" customHeight="false" outlineLevel="0" collapsed="false">
      <c r="A111" s="27"/>
      <c r="B111" s="636" t="s">
        <v>94</v>
      </c>
      <c r="C111" s="659" t="s">
        <v>210</v>
      </c>
      <c r="D111" s="651" t="n">
        <v>5</v>
      </c>
      <c r="E111" s="27" t="n">
        <v>0</v>
      </c>
      <c r="F111" s="27"/>
      <c r="G111" s="27"/>
      <c r="H111" s="27"/>
      <c r="I111" s="27"/>
      <c r="J111" s="27"/>
      <c r="K111" s="27"/>
      <c r="L111" s="27"/>
      <c r="M111" s="417"/>
      <c r="N111" s="417"/>
      <c r="O111" s="417"/>
      <c r="P111" s="417"/>
      <c r="Q111" s="417"/>
      <c r="R111" s="417"/>
      <c r="S111" s="417"/>
      <c r="T111" s="417"/>
      <c r="U111" s="417"/>
      <c r="V111" s="417"/>
    </row>
    <row r="112" customFormat="false" ht="13.8" hidden="false" customHeight="false" outlineLevel="0" collapsed="false">
      <c r="A112" s="27"/>
      <c r="B112" s="636" t="s">
        <v>95</v>
      </c>
      <c r="C112" s="659" t="s">
        <v>210</v>
      </c>
      <c r="D112" s="651" t="n">
        <v>6</v>
      </c>
      <c r="E112" s="27" t="n">
        <v>0</v>
      </c>
      <c r="F112" s="27"/>
      <c r="G112" s="27"/>
      <c r="H112" s="27"/>
      <c r="I112" s="27"/>
      <c r="J112" s="27"/>
      <c r="K112" s="27"/>
      <c r="L112" s="27"/>
      <c r="M112" s="417"/>
      <c r="N112" s="417"/>
      <c r="O112" s="417"/>
      <c r="P112" s="417"/>
      <c r="Q112" s="417"/>
      <c r="R112" s="417"/>
      <c r="S112" s="417"/>
      <c r="T112" s="417"/>
      <c r="U112" s="417"/>
      <c r="V112" s="417"/>
    </row>
    <row r="113" customFormat="false" ht="13.8" hidden="false" customHeight="false" outlineLevel="0" collapsed="false">
      <c r="A113" s="27"/>
      <c r="B113" s="636" t="s">
        <v>96</v>
      </c>
      <c r="C113" s="659" t="s">
        <v>213</v>
      </c>
      <c r="D113" s="651" t="n">
        <v>7</v>
      </c>
      <c r="E113" s="27" t="n">
        <v>0</v>
      </c>
      <c r="F113" s="27"/>
      <c r="G113" s="27"/>
      <c r="H113" s="27"/>
      <c r="I113" s="27"/>
      <c r="J113" s="27"/>
      <c r="K113" s="27"/>
      <c r="L113" s="27"/>
      <c r="M113" s="417"/>
      <c r="N113" s="417"/>
      <c r="O113" s="417"/>
      <c r="P113" s="417"/>
      <c r="Q113" s="417"/>
      <c r="R113" s="417"/>
      <c r="S113" s="417"/>
      <c r="T113" s="417"/>
      <c r="U113" s="417"/>
      <c r="V113" s="417"/>
    </row>
    <row r="114" customFormat="false" ht="13.8" hidden="false" customHeight="false" outlineLevel="0" collapsed="false">
      <c r="A114" s="27"/>
      <c r="B114" s="636" t="s">
        <v>97</v>
      </c>
      <c r="C114" s="659" t="s">
        <v>227</v>
      </c>
      <c r="D114" s="651" t="n">
        <v>8</v>
      </c>
      <c r="E114" s="27" t="n">
        <v>0</v>
      </c>
      <c r="F114" s="27"/>
      <c r="G114" s="27"/>
      <c r="H114" s="27"/>
      <c r="I114" s="27"/>
      <c r="J114" s="27"/>
      <c r="K114" s="27"/>
      <c r="L114" s="27"/>
      <c r="M114" s="417"/>
      <c r="N114" s="417"/>
      <c r="O114" s="417"/>
      <c r="P114" s="417"/>
      <c r="Q114" s="417"/>
      <c r="R114" s="417"/>
      <c r="S114" s="417"/>
      <c r="T114" s="417"/>
      <c r="U114" s="417"/>
      <c r="V114" s="417"/>
    </row>
    <row r="115" customFormat="false" ht="13.8" hidden="false" customHeight="false" outlineLevel="0" collapsed="false">
      <c r="A115" s="27"/>
      <c r="B115" s="636" t="s">
        <v>98</v>
      </c>
      <c r="C115" s="659" t="s">
        <v>216</v>
      </c>
      <c r="D115" s="651" t="n">
        <v>9</v>
      </c>
      <c r="E115" s="27" t="n">
        <v>0</v>
      </c>
      <c r="F115" s="27"/>
      <c r="G115" s="27"/>
      <c r="H115" s="27"/>
      <c r="I115" s="27"/>
      <c r="J115" s="27"/>
      <c r="K115" s="27"/>
      <c r="L115" s="27"/>
      <c r="M115" s="417"/>
      <c r="N115" s="417"/>
      <c r="O115" s="417"/>
      <c r="P115" s="417"/>
      <c r="Q115" s="417"/>
      <c r="R115" s="417"/>
      <c r="S115" s="417"/>
      <c r="T115" s="417"/>
      <c r="U115" s="417"/>
      <c r="V115" s="417"/>
    </row>
    <row r="116" customFormat="false" ht="13.8" hidden="false" customHeight="false" outlineLevel="0" collapsed="false">
      <c r="A116" s="27"/>
      <c r="B116" s="636" t="s">
        <v>99</v>
      </c>
      <c r="C116" s="659" t="s">
        <v>223</v>
      </c>
      <c r="D116" s="651" t="n">
        <v>10</v>
      </c>
      <c r="E116" s="27" t="n">
        <v>0</v>
      </c>
      <c r="F116" s="27"/>
      <c r="G116" s="27"/>
      <c r="H116" s="27"/>
      <c r="I116" s="27"/>
      <c r="J116" s="27"/>
      <c r="K116" s="27"/>
      <c r="L116" s="27"/>
      <c r="M116" s="417"/>
      <c r="N116" s="417"/>
      <c r="O116" s="417"/>
      <c r="P116" s="417"/>
      <c r="Q116" s="417"/>
      <c r="R116" s="417"/>
      <c r="S116" s="417"/>
      <c r="T116" s="417"/>
      <c r="U116" s="417"/>
      <c r="V116" s="417"/>
    </row>
    <row r="117" customFormat="false" ht="13.8" hidden="false" customHeight="false" outlineLevel="0" collapsed="false">
      <c r="A117" s="27"/>
      <c r="B117" s="636" t="s">
        <v>100</v>
      </c>
      <c r="C117" s="659" t="s">
        <v>223</v>
      </c>
      <c r="D117" s="651" t="n">
        <v>11</v>
      </c>
      <c r="E117" s="27" t="n">
        <v>0</v>
      </c>
      <c r="F117" s="27"/>
      <c r="G117" s="27"/>
      <c r="H117" s="27"/>
      <c r="I117" s="27"/>
      <c r="J117" s="27"/>
      <c r="K117" s="27"/>
      <c r="L117" s="27"/>
      <c r="M117" s="417"/>
      <c r="N117" s="417"/>
      <c r="O117" s="417"/>
      <c r="P117" s="417"/>
      <c r="Q117" s="417"/>
      <c r="R117" s="417"/>
      <c r="S117" s="417"/>
      <c r="T117" s="417"/>
      <c r="U117" s="417"/>
      <c r="V117" s="417"/>
    </row>
    <row r="118" customFormat="false" ht="13.8" hidden="false" customHeight="false" outlineLevel="0" collapsed="false">
      <c r="A118" s="27"/>
      <c r="B118" s="636" t="s">
        <v>305</v>
      </c>
      <c r="C118" s="659" t="s">
        <v>223</v>
      </c>
      <c r="D118" s="651" t="n">
        <v>12</v>
      </c>
      <c r="E118" s="27" t="n">
        <v>1</v>
      </c>
      <c r="F118" s="27"/>
      <c r="G118" s="27"/>
      <c r="H118" s="27"/>
      <c r="I118" s="27"/>
      <c r="J118" s="27"/>
      <c r="K118" s="27"/>
      <c r="L118" s="27"/>
      <c r="M118" s="417"/>
      <c r="N118" s="417"/>
      <c r="O118" s="417"/>
      <c r="P118" s="417"/>
      <c r="Q118" s="417"/>
      <c r="R118" s="417"/>
      <c r="S118" s="417"/>
      <c r="T118" s="417"/>
      <c r="U118" s="417"/>
      <c r="V118" s="417"/>
    </row>
    <row r="119" customFormat="false" ht="13.8" hidden="false" customHeight="false" outlineLevel="0" collapsed="false">
      <c r="A119" s="27"/>
      <c r="B119" s="636" t="s">
        <v>101</v>
      </c>
      <c r="C119" s="659" t="s">
        <v>223</v>
      </c>
      <c r="D119" s="651" t="n">
        <v>13</v>
      </c>
      <c r="E119" s="27" t="n">
        <v>0</v>
      </c>
      <c r="F119" s="27"/>
      <c r="G119" s="27"/>
      <c r="H119" s="27"/>
      <c r="I119" s="27"/>
      <c r="J119" s="27"/>
      <c r="K119" s="27"/>
      <c r="L119" s="27"/>
      <c r="M119" s="417"/>
      <c r="N119" s="417"/>
      <c r="O119" s="417"/>
      <c r="P119" s="417"/>
      <c r="Q119" s="417"/>
      <c r="R119" s="417"/>
      <c r="S119" s="417"/>
      <c r="T119" s="417"/>
      <c r="U119" s="417"/>
      <c r="V119" s="417"/>
    </row>
    <row r="120" customFormat="false" ht="13.8" hidden="false" customHeight="false" outlineLevel="0" collapsed="false">
      <c r="A120" s="27"/>
      <c r="B120" s="636" t="s">
        <v>306</v>
      </c>
      <c r="C120" s="659" t="s">
        <v>223</v>
      </c>
      <c r="D120" s="651" t="n">
        <v>14</v>
      </c>
      <c r="E120" s="27" t="n">
        <v>1</v>
      </c>
      <c r="F120" s="27"/>
      <c r="G120" s="27"/>
      <c r="H120" s="27"/>
      <c r="I120" s="27"/>
      <c r="J120" s="27"/>
      <c r="K120" s="27"/>
      <c r="L120" s="27"/>
      <c r="M120" s="417"/>
      <c r="N120" s="417"/>
      <c r="O120" s="417"/>
      <c r="P120" s="417"/>
      <c r="Q120" s="417"/>
      <c r="R120" s="417"/>
      <c r="S120" s="417"/>
      <c r="T120" s="417"/>
      <c r="U120" s="417"/>
      <c r="V120" s="417"/>
    </row>
    <row r="121" customFormat="false" ht="13.8" hidden="false" customHeight="false" outlineLevel="0" collapsed="false">
      <c r="A121" s="27"/>
      <c r="B121" s="636" t="s">
        <v>220</v>
      </c>
      <c r="C121" s="659" t="s">
        <v>220</v>
      </c>
      <c r="D121" s="651" t="n">
        <v>15</v>
      </c>
      <c r="E121" s="27" t="n">
        <v>0</v>
      </c>
      <c r="F121" s="27"/>
      <c r="G121" s="27"/>
      <c r="H121" s="27"/>
      <c r="I121" s="27"/>
      <c r="J121" s="27"/>
      <c r="K121" s="27"/>
      <c r="L121" s="27"/>
      <c r="M121" s="417"/>
      <c r="N121" s="417"/>
      <c r="O121" s="417"/>
      <c r="P121" s="417"/>
      <c r="Q121" s="417"/>
      <c r="R121" s="417"/>
      <c r="S121" s="417"/>
      <c r="T121" s="417"/>
      <c r="U121" s="417"/>
      <c r="V121" s="417"/>
    </row>
    <row r="122" customFormat="false" ht="13.8" hidden="false" customHeight="false" outlineLevel="0" collapsed="false">
      <c r="A122" s="27"/>
      <c r="B122" s="636" t="s">
        <v>307</v>
      </c>
      <c r="C122" s="636" t="s">
        <v>205</v>
      </c>
      <c r="D122" s="651" t="n">
        <v>16</v>
      </c>
      <c r="E122" s="27" t="n">
        <v>0</v>
      </c>
      <c r="F122" s="27"/>
      <c r="G122" s="27"/>
      <c r="H122" s="27"/>
      <c r="I122" s="27"/>
      <c r="J122" s="27"/>
      <c r="K122" s="27"/>
      <c r="L122" s="27"/>
      <c r="M122" s="417"/>
      <c r="N122" s="417"/>
      <c r="O122" s="417"/>
      <c r="P122" s="417"/>
      <c r="Q122" s="417"/>
      <c r="R122" s="417"/>
      <c r="S122" s="417"/>
      <c r="T122" s="417"/>
      <c r="U122" s="417"/>
      <c r="V122" s="417"/>
    </row>
    <row r="123" customFormat="false" ht="13.8" hidden="false" customHeight="false" outlineLevel="0" collapsed="false">
      <c r="A123" s="27"/>
      <c r="B123" s="649" t="s">
        <v>308</v>
      </c>
      <c r="C123" s="660"/>
      <c r="D123" s="651" t="n">
        <v>17</v>
      </c>
      <c r="E123" s="661" t="n">
        <v>0</v>
      </c>
      <c r="F123" s="27"/>
      <c r="G123" s="27"/>
      <c r="H123" s="27"/>
      <c r="I123" s="27"/>
      <c r="J123" s="27"/>
      <c r="K123" s="27"/>
      <c r="L123" s="27"/>
      <c r="M123" s="417"/>
      <c r="N123" s="417"/>
      <c r="O123" s="417"/>
      <c r="P123" s="417"/>
      <c r="Q123" s="417"/>
      <c r="R123" s="417"/>
      <c r="S123" s="417"/>
      <c r="T123" s="417"/>
      <c r="U123" s="417"/>
      <c r="V123" s="417"/>
    </row>
    <row r="124" customFormat="false" ht="13.8" hidden="false" customHeight="false" outlineLevel="0" collapsed="false">
      <c r="A124" s="27"/>
      <c r="B124" s="649" t="s">
        <v>309</v>
      </c>
      <c r="C124" s="660"/>
      <c r="D124" s="651" t="n">
        <v>18</v>
      </c>
      <c r="E124" s="661" t="n">
        <v>0</v>
      </c>
      <c r="F124" s="27"/>
      <c r="G124" s="27"/>
      <c r="H124" s="27"/>
      <c r="I124" s="27"/>
      <c r="J124" s="27"/>
      <c r="K124" s="27"/>
      <c r="L124" s="27"/>
      <c r="M124" s="417"/>
      <c r="N124" s="417"/>
      <c r="O124" s="417"/>
      <c r="P124" s="417"/>
      <c r="Q124" s="417"/>
      <c r="R124" s="417"/>
      <c r="S124" s="417"/>
      <c r="T124" s="417"/>
      <c r="U124" s="417"/>
      <c r="V124" s="417"/>
    </row>
    <row r="125" customFormat="false" ht="13.8" hidden="false" customHeight="false" outlineLevel="0" collapsed="false">
      <c r="A125" s="2"/>
      <c r="B125" s="417"/>
      <c r="C125" s="417"/>
      <c r="D125" s="417"/>
      <c r="E125" s="417"/>
      <c r="F125" s="417"/>
      <c r="G125" s="417"/>
      <c r="H125" s="417"/>
      <c r="I125" s="417"/>
      <c r="J125" s="417"/>
      <c r="K125" s="417"/>
      <c r="L125" s="417"/>
      <c r="M125" s="417"/>
      <c r="N125" s="417"/>
      <c r="O125" s="417"/>
      <c r="P125" s="417"/>
      <c r="Q125" s="417"/>
      <c r="R125" s="417"/>
      <c r="S125" s="417"/>
      <c r="T125" s="417"/>
      <c r="U125" s="417"/>
      <c r="V125" s="417"/>
    </row>
    <row r="126" customFormat="false" ht="13.8" hidden="false" customHeight="false" outlineLevel="0" collapsed="false">
      <c r="A126" s="2"/>
      <c r="B126" s="35" t="s">
        <v>310</v>
      </c>
      <c r="C126" s="417"/>
      <c r="D126" s="417"/>
      <c r="E126" s="417"/>
      <c r="F126" s="417"/>
      <c r="G126" s="417"/>
      <c r="H126" s="417"/>
      <c r="I126" s="417"/>
      <c r="J126" s="417"/>
      <c r="K126" s="417"/>
      <c r="L126" s="417"/>
      <c r="M126" s="417"/>
      <c r="N126" s="417"/>
      <c r="O126" s="417"/>
      <c r="P126" s="417"/>
      <c r="Q126" s="417"/>
      <c r="R126" s="417"/>
      <c r="S126" s="417"/>
      <c r="T126" s="417"/>
      <c r="U126" s="417"/>
      <c r="V126" s="417"/>
    </row>
    <row r="127" customFormat="false" ht="13.8" hidden="false" customHeight="false" outlineLevel="0" collapsed="false">
      <c r="A127" s="2"/>
      <c r="B127" s="636" t="s">
        <v>44</v>
      </c>
      <c r="C127" s="417"/>
      <c r="D127" s="417"/>
      <c r="E127" s="417"/>
      <c r="F127" s="417"/>
      <c r="G127" s="417"/>
      <c r="H127" s="417"/>
      <c r="I127" s="417"/>
      <c r="J127" s="417"/>
      <c r="K127" s="417"/>
      <c r="L127" s="417"/>
      <c r="M127" s="417"/>
      <c r="N127" s="417"/>
      <c r="O127" s="417"/>
      <c r="P127" s="417"/>
      <c r="Q127" s="417"/>
      <c r="R127" s="417"/>
      <c r="S127" s="417"/>
      <c r="T127" s="417"/>
      <c r="U127" s="417"/>
      <c r="V127" s="417"/>
    </row>
    <row r="128" customFormat="false" ht="13.8" hidden="false" customHeight="false" outlineLevel="0" collapsed="false">
      <c r="A128" s="2"/>
      <c r="B128" s="636" t="s">
        <v>311</v>
      </c>
      <c r="C128" s="417"/>
      <c r="D128" s="417"/>
      <c r="E128" s="417"/>
      <c r="F128" s="417"/>
      <c r="G128" s="417"/>
      <c r="H128" s="417"/>
      <c r="I128" s="417"/>
      <c r="J128" s="417"/>
      <c r="K128" s="417"/>
      <c r="L128" s="417"/>
      <c r="M128" s="417"/>
      <c r="N128" s="417"/>
      <c r="O128" s="417"/>
      <c r="P128" s="417"/>
      <c r="Q128" s="417"/>
      <c r="R128" s="417"/>
      <c r="S128" s="417"/>
      <c r="T128" s="417"/>
      <c r="U128" s="417"/>
      <c r="V128" s="417"/>
    </row>
    <row r="129" customFormat="false" ht="13.8" hidden="false" customHeight="false" outlineLevel="0" collapsed="false">
      <c r="A129" s="2"/>
      <c r="B129" s="636" t="s">
        <v>312</v>
      </c>
      <c r="C129" s="417"/>
      <c r="D129" s="417"/>
      <c r="E129" s="417"/>
      <c r="F129" s="417"/>
      <c r="G129" s="417"/>
      <c r="H129" s="417"/>
      <c r="I129" s="417"/>
      <c r="J129" s="417"/>
      <c r="K129" s="417"/>
      <c r="L129" s="417"/>
      <c r="M129" s="417"/>
      <c r="N129" s="417"/>
      <c r="O129" s="417"/>
      <c r="P129" s="417"/>
      <c r="Q129" s="417"/>
      <c r="R129" s="417"/>
      <c r="S129" s="417"/>
      <c r="T129" s="417"/>
      <c r="U129" s="417"/>
      <c r="V129" s="417"/>
    </row>
    <row r="130" customFormat="false" ht="13.8" hidden="false" customHeight="false" outlineLevel="0" collapsed="false">
      <c r="A130" s="2"/>
      <c r="B130" s="417"/>
      <c r="C130" s="417"/>
      <c r="D130" s="417"/>
      <c r="E130" s="417"/>
      <c r="F130" s="417"/>
      <c r="G130" s="417"/>
      <c r="H130" s="417"/>
      <c r="I130" s="417"/>
      <c r="J130" s="417"/>
      <c r="K130" s="417"/>
      <c r="L130" s="417"/>
      <c r="M130" s="417"/>
      <c r="N130" s="417"/>
      <c r="O130" s="417"/>
      <c r="P130" s="417"/>
      <c r="Q130" s="417"/>
      <c r="R130" s="417"/>
      <c r="S130" s="417"/>
      <c r="T130" s="417"/>
      <c r="U130" s="417"/>
      <c r="V130" s="417"/>
    </row>
    <row r="131" customFormat="false" ht="13.8" hidden="false" customHeight="false" outlineLevel="0" collapsed="false">
      <c r="A131" s="2"/>
      <c r="B131" s="417"/>
      <c r="C131" s="417"/>
      <c r="D131" s="417"/>
      <c r="E131" s="417"/>
      <c r="F131" s="417"/>
      <c r="G131" s="417"/>
      <c r="H131" s="417"/>
      <c r="I131" s="417"/>
      <c r="J131" s="417"/>
      <c r="K131" s="417"/>
      <c r="L131" s="417"/>
      <c r="M131" s="417"/>
      <c r="N131" s="417"/>
      <c r="O131" s="417"/>
      <c r="P131" s="417"/>
      <c r="Q131" s="417"/>
      <c r="R131" s="417"/>
      <c r="S131" s="417"/>
      <c r="T131" s="417"/>
      <c r="U131" s="417"/>
      <c r="V131" s="417"/>
    </row>
    <row r="132" customFormat="false" ht="13.8" hidden="false" customHeight="false" outlineLevel="0" collapsed="false">
      <c r="A132" s="2"/>
      <c r="B132" s="417"/>
      <c r="C132" s="417"/>
      <c r="D132" s="417"/>
      <c r="E132" s="417"/>
      <c r="F132" s="417"/>
      <c r="G132" s="417"/>
      <c r="H132" s="417"/>
      <c r="I132" s="417"/>
      <c r="J132" s="417"/>
      <c r="K132" s="417"/>
      <c r="L132" s="417"/>
      <c r="M132" s="417"/>
      <c r="N132" s="417"/>
      <c r="O132" s="417"/>
      <c r="P132" s="417"/>
      <c r="Q132" s="417"/>
      <c r="R132" s="417"/>
      <c r="S132" s="417"/>
      <c r="T132" s="417"/>
      <c r="U132" s="417"/>
      <c r="V132" s="417"/>
    </row>
    <row r="1048576" customFormat="false" ht="12.8" hidden="false" customHeight="false" outlineLevel="0" collapsed="false"/>
  </sheetData>
  <sheetProtection sheet="true" password="cc5a" objects="true" scenarios="true" selectLockedCells="true" selectUnlockedCells="true"/>
  <mergeCells count="7">
    <mergeCell ref="D5:E5"/>
    <mergeCell ref="F5:G5"/>
    <mergeCell ref="C47:E47"/>
    <mergeCell ref="B78:F78"/>
    <mergeCell ref="D84:F84"/>
    <mergeCell ref="D85:F85"/>
    <mergeCell ref="D86:F86"/>
  </mergeCells>
  <dataValidations count="2">
    <dataValidation allowBlank="true" operator="between" showDropDown="false" showErrorMessage="true" showInputMessage="true" sqref="B75:B76" type="list">
      <formula1>'(Betriebsstoff- &amp; Anlagendaten)'!$B$5:$B$16</formula1>
      <formula2>0</formula2>
    </dataValidation>
    <dataValidation allowBlank="true" operator="between" showDropDown="false" showErrorMessage="true" showInputMessage="true" sqref="B74" type="list">
      <formula1>'(Betriebsstoff- &amp; Anlagendaten)'!$B$5:$B$21</formula1>
      <formula2>0</formula2>
    </dataValidation>
  </dataValidations>
  <hyperlinks>
    <hyperlink ref="N11" r:id="rId1" display="https://www.tfz.bayern.de/mam/cms08/festbrennstoffe/dateien/heizwerttabellen_holzarten.pdf"/>
    <hyperlink ref="N28" r:id="rId2" display="https://www.baunetzwissen.de/heizung/fachwissen/heizkessel/wirkungs--und-nutzungsgrade-von-kesseln-161184"/>
    <hyperlink ref="N29" r:id="rId3" display="https://www.buderus.de/de/produkte/catalogue/buderus-produkte-fur-ihr-haus/warmeerzeuger/gasheizung/8087_logamax-plus-gb192i"/>
    <hyperlink ref="N30" r:id="rId4" display="https://www.vaillant.de/heizung/produkte/ol-brennwertkessel-icovit-exclusiv-1090.html"/>
    <hyperlink ref="N31" r:id="rId5" display="https://www.vaillant.de/heizung/produkte/ol-brennwertkessel-icovit-exclusiv-1090.html"/>
    <hyperlink ref="N32" r:id="rId6" display="https://www.fiw-muenchen.de/media/pdf/wtag2012/Vortrag-01-TG.pdf"/>
    <hyperlink ref="N33" r:id="rId7" display="https://www.energie-fachberater.de/expertenrat/expertenrat-wirkungsgrad-oelheizung-1414418105.php"/>
    <hyperlink ref="N34" r:id="rId8" display="https://d-nb.info/1187782025/34"/>
    <hyperlink ref="N35" r:id="rId9" display="https://datenbank.fnr.de/produkte/bioenergie/hackschnitzelkessel"/>
    <hyperlink ref="N36" r:id="rId10" display="https://www.energie-lexikon.info/pelletheizung.html"/>
    <hyperlink ref="N37" r:id="rId11" display="https://datenbank.fnr.de/produkte/bioenergie/pelletkessel"/>
    <hyperlink ref="N39" r:id="rId12" location="Leistungszahl_und_Gütegrad" display="https://de.wikipedia.org/wiki/W%C3%A4rmepumpe#Leistungszahl_und_G%C3%BCtegrad"/>
    <hyperlink ref="N48" r:id="rId13" display="https://bafa-sanierungsfahrplan.de/anlagenkosten"/>
    <hyperlink ref="N50" r:id="rId14" display="https://www.heizsparer.de/heizung/heizungssysteme/heizungsvergleich/heizungsvergleich-ueberblick"/>
    <hyperlink ref="N52" r:id="rId15" display="https://www.energieheld.de/heizung/holzheizung/kosten"/>
  </hyperlinks>
  <printOptions headings="false" gridLines="false" gridLinesSet="true" horizontalCentered="false" verticalCentered="false"/>
  <pageMargins left="0.7" right="0.7"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D7"/>
    <pageSetUpPr fitToPage="false"/>
  </sheetPr>
  <dimension ref="A1:BJ89"/>
  <sheetViews>
    <sheetView showFormulas="false" showGridLines="true" showRowColHeaders="true" showZeros="true" rightToLeft="false" tabSelected="false" showOutlineSymbols="true" defaultGridColor="true" view="normal" topLeftCell="A1" colorId="64" zoomScale="95" zoomScaleNormal="95" zoomScalePageLayoutView="100" workbookViewId="0">
      <selection pane="topLeft" activeCell="E23" activeCellId="0" sqref="E23"/>
    </sheetView>
  </sheetViews>
  <sheetFormatPr defaultColWidth="12.57421875" defaultRowHeight="13.8" zeroHeight="false" outlineLevelRow="1" outlineLevelCol="1"/>
  <cols>
    <col collapsed="false" customWidth="true" hidden="false" outlineLevel="0" max="1" min="1" style="1" width="5.59"/>
    <col collapsed="false" customWidth="true" hidden="false" outlineLevel="0" max="2" min="2" style="662" width="27.85"/>
    <col collapsed="false" customWidth="true" hidden="false" outlineLevel="0" max="3" min="3" style="663" width="16.57"/>
    <col collapsed="false" customWidth="true" hidden="false" outlineLevel="0" max="4" min="4" style="1" width="11.43"/>
    <col collapsed="false" customWidth="true" hidden="false" outlineLevel="0" max="23" min="5" style="1" width="8.28"/>
    <col collapsed="false" customWidth="true" hidden="false" outlineLevel="0" max="24" min="24" style="1" width="7.28"/>
    <col collapsed="false" customWidth="true" hidden="false" outlineLevel="0" max="25" min="25" style="1" width="6.85"/>
    <col collapsed="false" customWidth="true" hidden="false" outlineLevel="1" max="34" min="26" style="1" width="6.14"/>
    <col collapsed="false" customWidth="true" hidden="false" outlineLevel="0" max="35" min="35" style="1" width="7.14"/>
    <col collapsed="false" customWidth="true" hidden="false" outlineLevel="1" max="44" min="36" style="1" width="6.14"/>
    <col collapsed="false" customWidth="true" hidden="false" outlineLevel="0" max="45" min="45" style="1" width="6.57"/>
    <col collapsed="false" customWidth="true" hidden="false" outlineLevel="1" max="52" min="46" style="1" width="6.14"/>
    <col collapsed="false" customWidth="true" hidden="false" outlineLevel="1" max="53" min="53" style="1" width="1"/>
    <col collapsed="false" customWidth="true" hidden="false" outlineLevel="0" max="54" min="54" style="1" width="6.85"/>
    <col collapsed="false" customWidth="true" hidden="false" outlineLevel="0" max="55" min="55" style="1" width="5.28"/>
    <col collapsed="false" customWidth="true" hidden="false" outlineLevel="0" max="56" min="56" style="1" width="93.29"/>
    <col collapsed="false" customWidth="false" hidden="false" outlineLevel="0" max="1024" min="57" style="1" width="12.57"/>
  </cols>
  <sheetData>
    <row r="1" customFormat="false" ht="22.05" hidden="false" customHeight="false" outlineLevel="0" collapsed="false">
      <c r="A1" s="557" t="s">
        <v>193</v>
      </c>
      <c r="B1" s="558"/>
      <c r="C1" s="559"/>
      <c r="D1" s="560" t="s">
        <v>194</v>
      </c>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row>
    <row r="2" customFormat="false" ht="13.8" hidden="false" customHeight="false" outlineLevel="0" collapsed="false">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row>
    <row r="3" customFormat="false" ht="15" hidden="false" customHeight="false" outlineLevel="0" collapsed="false">
      <c r="A3" s="2"/>
      <c r="B3" s="664" t="s">
        <v>313</v>
      </c>
      <c r="C3" s="665"/>
      <c r="D3" s="2"/>
      <c r="E3" s="666"/>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row>
    <row r="4" customFormat="false" ht="15.6" hidden="false" customHeight="true" outlineLevel="0" collapsed="false">
      <c r="A4" s="2"/>
      <c r="B4" s="667" t="s">
        <v>314</v>
      </c>
      <c r="C4" s="668"/>
      <c r="D4" s="106"/>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row>
    <row r="5" customFormat="false" ht="13.8" hidden="false" customHeight="false" outlineLevel="0" collapsed="false">
      <c r="A5" s="2"/>
      <c r="B5" s="669"/>
      <c r="C5" s="665"/>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row>
    <row r="6" customFormat="false" ht="13.8" hidden="false" customHeight="false" outlineLevel="0" collapsed="false">
      <c r="A6" s="2"/>
      <c r="B6" s="670" t="s">
        <v>315</v>
      </c>
      <c r="C6" s="671"/>
      <c r="D6" s="671" t="s">
        <v>316</v>
      </c>
      <c r="E6" s="671" t="n">
        <f aca="false">'1. Anleitung'!B15</f>
        <v>2021</v>
      </c>
      <c r="F6" s="671" t="n">
        <f aca="false">E6+1</f>
        <v>2022</v>
      </c>
      <c r="G6" s="671" t="n">
        <f aca="false">F6+1</f>
        <v>2023</v>
      </c>
      <c r="H6" s="671" t="n">
        <f aca="false">G6+1</f>
        <v>2024</v>
      </c>
      <c r="I6" s="671" t="n">
        <f aca="false">H6+1</f>
        <v>2025</v>
      </c>
      <c r="J6" s="671" t="n">
        <f aca="false">I6+1</f>
        <v>2026</v>
      </c>
      <c r="K6" s="671" t="n">
        <f aca="false">J6+1</f>
        <v>2027</v>
      </c>
      <c r="L6" s="671" t="n">
        <f aca="false">K6+1</f>
        <v>2028</v>
      </c>
      <c r="M6" s="671" t="n">
        <f aca="false">L6+1</f>
        <v>2029</v>
      </c>
      <c r="N6" s="671" t="n">
        <f aca="false">M6+1</f>
        <v>2030</v>
      </c>
      <c r="O6" s="671" t="n">
        <f aca="false">N6+1</f>
        <v>2031</v>
      </c>
      <c r="P6" s="671" t="n">
        <f aca="false">O6+1</f>
        <v>2032</v>
      </c>
      <c r="Q6" s="671" t="n">
        <f aca="false">P6+1</f>
        <v>2033</v>
      </c>
      <c r="R6" s="671" t="n">
        <f aca="false">Q6+1</f>
        <v>2034</v>
      </c>
      <c r="S6" s="671" t="n">
        <f aca="false">R6+1</f>
        <v>2035</v>
      </c>
      <c r="T6" s="671" t="n">
        <f aca="false">S6+1</f>
        <v>2036</v>
      </c>
      <c r="U6" s="671" t="n">
        <f aca="false">T6+1</f>
        <v>2037</v>
      </c>
      <c r="V6" s="671" t="n">
        <f aca="false">U6+1</f>
        <v>2038</v>
      </c>
      <c r="W6" s="671" t="n">
        <f aca="false">V6+1</f>
        <v>2039</v>
      </c>
      <c r="X6" s="671" t="n">
        <f aca="false">W6+1</f>
        <v>2040</v>
      </c>
      <c r="Y6" s="671" t="n">
        <f aca="false">X6+1</f>
        <v>2041</v>
      </c>
      <c r="Z6" s="671" t="n">
        <f aca="false">Y6+1</f>
        <v>2042</v>
      </c>
      <c r="AA6" s="671" t="n">
        <f aca="false">Z6+1</f>
        <v>2043</v>
      </c>
      <c r="AB6" s="671" t="n">
        <f aca="false">AA6+1</f>
        <v>2044</v>
      </c>
      <c r="AC6" s="671" t="n">
        <f aca="false">AB6+1</f>
        <v>2045</v>
      </c>
      <c r="AD6" s="671" t="n">
        <f aca="false">AC6+1</f>
        <v>2046</v>
      </c>
      <c r="AE6" s="671" t="n">
        <f aca="false">AD6+1</f>
        <v>2047</v>
      </c>
      <c r="AF6" s="671" t="n">
        <f aca="false">AE6+1</f>
        <v>2048</v>
      </c>
      <c r="AG6" s="671" t="n">
        <f aca="false">AF6+1</f>
        <v>2049</v>
      </c>
      <c r="AH6" s="671" t="n">
        <f aca="false">AG6+1</f>
        <v>2050</v>
      </c>
      <c r="AI6" s="671" t="n">
        <f aca="false">AH6+1</f>
        <v>2051</v>
      </c>
      <c r="AJ6" s="671" t="n">
        <f aca="false">AI6+1</f>
        <v>2052</v>
      </c>
      <c r="AK6" s="671" t="n">
        <f aca="false">AJ6+1</f>
        <v>2053</v>
      </c>
      <c r="AL6" s="671" t="n">
        <f aca="false">AK6+1</f>
        <v>2054</v>
      </c>
      <c r="AM6" s="671" t="n">
        <f aca="false">AL6+1</f>
        <v>2055</v>
      </c>
      <c r="AN6" s="671" t="n">
        <f aca="false">AM6+1</f>
        <v>2056</v>
      </c>
      <c r="AO6" s="671" t="n">
        <f aca="false">AN6+1</f>
        <v>2057</v>
      </c>
      <c r="AP6" s="671" t="n">
        <f aca="false">AO6+1</f>
        <v>2058</v>
      </c>
      <c r="AQ6" s="671" t="n">
        <f aca="false">AP6+1</f>
        <v>2059</v>
      </c>
      <c r="AR6" s="671" t="n">
        <f aca="false">AQ6+1</f>
        <v>2060</v>
      </c>
      <c r="AS6" s="671" t="n">
        <f aca="false">AR6+1</f>
        <v>2061</v>
      </c>
      <c r="AT6" s="671" t="n">
        <f aca="false">AS6+1</f>
        <v>2062</v>
      </c>
      <c r="AU6" s="671" t="n">
        <f aca="false">AT6+1</f>
        <v>2063</v>
      </c>
      <c r="AV6" s="671" t="n">
        <f aca="false">AU6+1</f>
        <v>2064</v>
      </c>
      <c r="AW6" s="671" t="n">
        <f aca="false">AV6+1</f>
        <v>2065</v>
      </c>
      <c r="AX6" s="671" t="n">
        <f aca="false">AW6+1</f>
        <v>2066</v>
      </c>
      <c r="AY6" s="671" t="n">
        <f aca="false">AX6+1</f>
        <v>2067</v>
      </c>
      <c r="AZ6" s="671" t="n">
        <f aca="false">AY6+1</f>
        <v>2068</v>
      </c>
      <c r="BA6" s="671" t="n">
        <f aca="false">AZ6+1</f>
        <v>2069</v>
      </c>
      <c r="BB6" s="671" t="n">
        <f aca="false">BA6+1</f>
        <v>2070</v>
      </c>
      <c r="BC6" s="2"/>
      <c r="BD6" s="2"/>
      <c r="BE6" s="2"/>
      <c r="BF6" s="2"/>
      <c r="BG6" s="2"/>
      <c r="BH6" s="2"/>
      <c r="BI6" s="2"/>
      <c r="BJ6" s="2"/>
    </row>
    <row r="7" customFormat="false" ht="13.8" hidden="false" customHeight="false" outlineLevel="0" collapsed="false">
      <c r="A7" s="2"/>
      <c r="B7" s="670" t="s">
        <v>317</v>
      </c>
      <c r="C7" s="671"/>
      <c r="D7" s="671" t="s">
        <v>316</v>
      </c>
      <c r="E7" s="671" t="n">
        <v>1</v>
      </c>
      <c r="F7" s="671" t="n">
        <v>2</v>
      </c>
      <c r="G7" s="671" t="n">
        <v>3</v>
      </c>
      <c r="H7" s="671" t="n">
        <v>4</v>
      </c>
      <c r="I7" s="671" t="n">
        <v>5</v>
      </c>
      <c r="J7" s="671" t="n">
        <v>6</v>
      </c>
      <c r="K7" s="671" t="n">
        <v>7</v>
      </c>
      <c r="L7" s="671" t="n">
        <v>8</v>
      </c>
      <c r="M7" s="671" t="n">
        <v>9</v>
      </c>
      <c r="N7" s="671" t="n">
        <v>10</v>
      </c>
      <c r="O7" s="671" t="n">
        <v>11</v>
      </c>
      <c r="P7" s="671" t="n">
        <v>12</v>
      </c>
      <c r="Q7" s="671" t="n">
        <v>13</v>
      </c>
      <c r="R7" s="671" t="n">
        <v>14</v>
      </c>
      <c r="S7" s="671" t="n">
        <v>15</v>
      </c>
      <c r="T7" s="671" t="n">
        <v>16</v>
      </c>
      <c r="U7" s="671" t="n">
        <v>17</v>
      </c>
      <c r="V7" s="671" t="n">
        <v>18</v>
      </c>
      <c r="W7" s="671" t="n">
        <v>19</v>
      </c>
      <c r="X7" s="671" t="n">
        <v>20</v>
      </c>
      <c r="Y7" s="671" t="n">
        <v>21</v>
      </c>
      <c r="Z7" s="671" t="n">
        <v>22</v>
      </c>
      <c r="AA7" s="671" t="n">
        <v>23</v>
      </c>
      <c r="AB7" s="671" t="n">
        <v>24</v>
      </c>
      <c r="AC7" s="671" t="n">
        <v>25</v>
      </c>
      <c r="AD7" s="671" t="n">
        <v>26</v>
      </c>
      <c r="AE7" s="671" t="n">
        <v>27</v>
      </c>
      <c r="AF7" s="671" t="n">
        <v>28</v>
      </c>
      <c r="AG7" s="671" t="n">
        <v>29</v>
      </c>
      <c r="AH7" s="671" t="n">
        <v>30</v>
      </c>
      <c r="AI7" s="671" t="n">
        <v>31</v>
      </c>
      <c r="AJ7" s="671" t="n">
        <v>32</v>
      </c>
      <c r="AK7" s="671" t="n">
        <v>33</v>
      </c>
      <c r="AL7" s="671" t="n">
        <v>34</v>
      </c>
      <c r="AM7" s="671" t="n">
        <v>35</v>
      </c>
      <c r="AN7" s="671" t="n">
        <v>36</v>
      </c>
      <c r="AO7" s="671" t="n">
        <v>37</v>
      </c>
      <c r="AP7" s="671" t="n">
        <v>38</v>
      </c>
      <c r="AQ7" s="671" t="n">
        <v>39</v>
      </c>
      <c r="AR7" s="671" t="n">
        <v>40</v>
      </c>
      <c r="AS7" s="671" t="n">
        <v>41</v>
      </c>
      <c r="AT7" s="671" t="n">
        <v>42</v>
      </c>
      <c r="AU7" s="671" t="n">
        <v>43</v>
      </c>
      <c r="AV7" s="671" t="n">
        <v>44</v>
      </c>
      <c r="AW7" s="671" t="n">
        <v>45</v>
      </c>
      <c r="AX7" s="671" t="n">
        <v>46</v>
      </c>
      <c r="AY7" s="671" t="n">
        <v>47</v>
      </c>
      <c r="AZ7" s="671" t="n">
        <v>48</v>
      </c>
      <c r="BA7" s="671" t="n">
        <v>49</v>
      </c>
      <c r="BB7" s="671" t="n">
        <v>50</v>
      </c>
      <c r="BC7" s="2"/>
      <c r="BD7" s="672" t="s">
        <v>318</v>
      </c>
      <c r="BE7" s="2"/>
      <c r="BF7" s="2"/>
      <c r="BG7" s="2"/>
      <c r="BH7" s="2"/>
      <c r="BI7" s="2"/>
      <c r="BJ7" s="2"/>
    </row>
    <row r="8" customFormat="false" ht="13.8" hidden="false" customHeight="false" outlineLevel="0" collapsed="false">
      <c r="A8" s="2"/>
      <c r="B8" s="669"/>
      <c r="C8" s="665"/>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row>
    <row r="9" customFormat="false" ht="13.8" hidden="false" customHeight="false" outlineLevel="0" collapsed="false">
      <c r="A9" s="2"/>
      <c r="B9" s="673" t="s">
        <v>319</v>
      </c>
      <c r="C9" s="674" t="s">
        <v>320</v>
      </c>
      <c r="D9" s="675" t="s">
        <v>197</v>
      </c>
      <c r="E9" s="676" t="s">
        <v>321</v>
      </c>
      <c r="F9" s="674" t="s">
        <v>322</v>
      </c>
      <c r="G9" s="674" t="s">
        <v>323</v>
      </c>
      <c r="H9" s="674" t="s">
        <v>324</v>
      </c>
      <c r="I9" s="674" t="s">
        <v>325</v>
      </c>
      <c r="J9" s="676" t="s">
        <v>326</v>
      </c>
      <c r="K9" s="674" t="s">
        <v>327</v>
      </c>
      <c r="L9" s="674" t="s">
        <v>328</v>
      </c>
      <c r="M9" s="674" t="s">
        <v>329</v>
      </c>
      <c r="N9" s="674" t="s">
        <v>330</v>
      </c>
      <c r="O9" s="676" t="s">
        <v>331</v>
      </c>
      <c r="P9" s="674" t="s">
        <v>332</v>
      </c>
      <c r="Q9" s="674" t="s">
        <v>333</v>
      </c>
      <c r="R9" s="674" t="s">
        <v>334</v>
      </c>
      <c r="S9" s="674" t="s">
        <v>335</v>
      </c>
      <c r="T9" s="674" t="s">
        <v>336</v>
      </c>
      <c r="U9" s="674" t="s">
        <v>337</v>
      </c>
      <c r="V9" s="674" t="s">
        <v>338</v>
      </c>
      <c r="W9" s="674" t="s">
        <v>339</v>
      </c>
      <c r="X9" s="674" t="s">
        <v>340</v>
      </c>
      <c r="Y9" s="676" t="s">
        <v>341</v>
      </c>
      <c r="Z9" s="674" t="s">
        <v>342</v>
      </c>
      <c r="AA9" s="674" t="s">
        <v>343</v>
      </c>
      <c r="AB9" s="674" t="s">
        <v>344</v>
      </c>
      <c r="AC9" s="674" t="s">
        <v>345</v>
      </c>
      <c r="AD9" s="674" t="s">
        <v>346</v>
      </c>
      <c r="AE9" s="674" t="s">
        <v>347</v>
      </c>
      <c r="AF9" s="674" t="s">
        <v>348</v>
      </c>
      <c r="AG9" s="674" t="s">
        <v>349</v>
      </c>
      <c r="AH9" s="674" t="s">
        <v>350</v>
      </c>
      <c r="AI9" s="676" t="s">
        <v>351</v>
      </c>
      <c r="AJ9" s="674" t="s">
        <v>352</v>
      </c>
      <c r="AK9" s="674" t="s">
        <v>353</v>
      </c>
      <c r="AL9" s="674" t="s">
        <v>354</v>
      </c>
      <c r="AM9" s="674" t="s">
        <v>355</v>
      </c>
      <c r="AN9" s="674" t="s">
        <v>356</v>
      </c>
      <c r="AO9" s="674" t="s">
        <v>357</v>
      </c>
      <c r="AP9" s="674" t="s">
        <v>358</v>
      </c>
      <c r="AQ9" s="674" t="s">
        <v>359</v>
      </c>
      <c r="AR9" s="674" t="s">
        <v>360</v>
      </c>
      <c r="AS9" s="676" t="s">
        <v>361</v>
      </c>
      <c r="AT9" s="674" t="s">
        <v>362</v>
      </c>
      <c r="AU9" s="674" t="s">
        <v>363</v>
      </c>
      <c r="AV9" s="674" t="s">
        <v>364</v>
      </c>
      <c r="AW9" s="674" t="s">
        <v>365</v>
      </c>
      <c r="AX9" s="674" t="s">
        <v>366</v>
      </c>
      <c r="AY9" s="674" t="s">
        <v>367</v>
      </c>
      <c r="AZ9" s="674" t="s">
        <v>368</v>
      </c>
      <c r="BA9" s="674" t="s">
        <v>369</v>
      </c>
      <c r="BB9" s="676" t="s">
        <v>370</v>
      </c>
      <c r="BC9" s="2"/>
      <c r="BD9" s="2"/>
      <c r="BE9" s="2"/>
      <c r="BF9" s="2"/>
      <c r="BG9" s="2"/>
      <c r="BH9" s="2"/>
      <c r="BI9" s="2"/>
      <c r="BJ9" s="2"/>
    </row>
    <row r="10" customFormat="false" ht="13.8" hidden="false" customHeight="false" outlineLevel="0" collapsed="false">
      <c r="A10" s="2"/>
      <c r="B10" s="677" t="s">
        <v>44</v>
      </c>
      <c r="C10" s="678" t="n">
        <f aca="false">IF($B$4=$B$31,$C32,IF($B$4=$B$48,$C49,IF(B3=B64,C65,"")))</f>
        <v>0.02</v>
      </c>
      <c r="D10" s="679" t="s">
        <v>371</v>
      </c>
      <c r="E10" s="680" t="n">
        <v>0</v>
      </c>
      <c r="F10" s="681" t="n">
        <f aca="false">IF($B$4=$B$31,F32,IF($B$4=$B$48,F49,IF($B$4=$B$65,F66,)))</f>
        <v>0</v>
      </c>
      <c r="G10" s="681" t="n">
        <f aca="false">IF($B$4=$B$31,G32,IF($B$4=$B$48,G49,IF($B$4=$B$65,G66,)))</f>
        <v>0</v>
      </c>
      <c r="H10" s="681" t="n">
        <f aca="false">IF($B$4=$B$31,H32,IF($B$4=$B$48,H49,IF($B$4=$B$65,H66,)))</f>
        <v>0</v>
      </c>
      <c r="I10" s="681" t="n">
        <f aca="false">IF($B$4=$B$31,I32,IF($B$4=$B$48,I49,IF($B$4=$B$65,I66,)))</f>
        <v>0</v>
      </c>
      <c r="J10" s="681" t="n">
        <f aca="false">IF($B$4=$B$31,J32,IF($B$4=$B$48,J49,IF($B$4=$B$65,J66,)))</f>
        <v>0</v>
      </c>
      <c r="K10" s="681" t="n">
        <f aca="false">IF($B$4=$B$31,K32,IF($B$4=$B$48,K49,IF($B$4=$B$65,K66,)))</f>
        <v>0</v>
      </c>
      <c r="L10" s="681" t="n">
        <f aca="false">IF($B$4=$B$31,L32,IF($B$4=$B$48,L49,IF($B$4=$B$65,L66,)))</f>
        <v>0</v>
      </c>
      <c r="M10" s="681" t="n">
        <f aca="false">IF($B$4=$B$31,M32,IF($B$4=$B$48,M49,IF($B$4=$B$65,M66,)))</f>
        <v>0</v>
      </c>
      <c r="N10" s="681" t="n">
        <f aca="false">IF($B$4=$B$31,N32,IF($B$4=$B$48,N49,IF($B$4=$B$65,N66,)))</f>
        <v>0</v>
      </c>
      <c r="O10" s="681" t="n">
        <f aca="false">IF($B$4=$B$31,O32,IF($B$4=$B$48,O49,IF($B$4=$B$65,O66,)))</f>
        <v>0</v>
      </c>
      <c r="P10" s="681" t="n">
        <f aca="false">IF($B$4=$B$31,P32,IF($B$4=$B$48,P49,IF($B$4=$B$65,P66,)))</f>
        <v>0</v>
      </c>
      <c r="Q10" s="681" t="n">
        <f aca="false">IF($B$4=$B$31,Q32,IF($B$4=$B$48,Q49,IF($B$4=$B$65,Q66,)))</f>
        <v>0</v>
      </c>
      <c r="R10" s="681" t="n">
        <f aca="false">IF($B$4=$B$31,R32,IF($B$4=$B$48,R49,IF($B$4=$B$65,R66,)))</f>
        <v>0</v>
      </c>
      <c r="S10" s="681" t="n">
        <f aca="false">IF($B$4=$B$31,S32,IF($B$4=$B$48,S49,IF($B$4=$B$65,S66,)))</f>
        <v>0</v>
      </c>
      <c r="T10" s="681" t="n">
        <f aca="false">IF($B$4=$B$31,T32,IF($B$4=$B$48,T49,IF($B$4=$B$65,T66,)))</f>
        <v>0</v>
      </c>
      <c r="U10" s="681" t="n">
        <f aca="false">IF($B$4=$B$31,U32,IF($B$4=$B$48,U49,IF($B$4=$B$65,U66,)))</f>
        <v>0</v>
      </c>
      <c r="V10" s="681" t="n">
        <f aca="false">IF($B$4=$B$31,V32,IF($B$4=$B$48,V49,IF($B$4=$B$65,V66,)))</f>
        <v>0</v>
      </c>
      <c r="W10" s="681" t="n">
        <f aca="false">IF($B$4=$B$31,W32,IF($B$4=$B$48,W49,IF($B$4=$B$65,W66,)))</f>
        <v>0</v>
      </c>
      <c r="X10" s="681" t="n">
        <f aca="false">IF($B$4=$B$31,X32,IF($B$4=$B$48,X49,IF($B$4=$B$65,X66,)))</f>
        <v>0</v>
      </c>
      <c r="Y10" s="681" t="n">
        <f aca="false">IF($B$4=$B$31,Y32,IF($B$4=$B$48,Y49,IF($B$4=$B$65,Y66,)))</f>
        <v>0</v>
      </c>
      <c r="Z10" s="681" t="n">
        <f aca="false">IF($B$4=$B$31,Z32,IF($B$4=$B$48,Z49,IF($B$4=$B$65,Z66,)))</f>
        <v>0</v>
      </c>
      <c r="AA10" s="681" t="n">
        <f aca="false">IF($B$4=$B$31,AA32,IF($B$4=$B$48,AA49,IF($B$4=$B$65,AA66,)))</f>
        <v>0</v>
      </c>
      <c r="AB10" s="681" t="n">
        <f aca="false">IF($B$4=$B$31,AB32,IF($B$4=$B$48,AB49,IF($B$4=$B$65,AB66,)))</f>
        <v>0</v>
      </c>
      <c r="AC10" s="681" t="n">
        <f aca="false">IF($B$4=$B$31,AC32,IF($B$4=$B$48,AC49,IF($B$4=$B$65,AC66,)))</f>
        <v>0</v>
      </c>
      <c r="AD10" s="681" t="n">
        <f aca="false">IF($B$4=$B$31,AD32,IF($B$4=$B$48,AD49,IF($B$4=$B$65,AD66,)))</f>
        <v>0</v>
      </c>
      <c r="AE10" s="681" t="n">
        <f aca="false">IF($B$4=$B$31,AE32,IF($B$4=$B$48,AE49,IF($B$4=$B$65,AE66,)))</f>
        <v>0</v>
      </c>
      <c r="AF10" s="681" t="n">
        <f aca="false">IF($B$4=$B$31,AF32,IF($B$4=$B$48,AF49,IF($B$4=$B$65,AF66,)))</f>
        <v>0</v>
      </c>
      <c r="AG10" s="681" t="n">
        <f aca="false">IF($B$4=$B$31,AG32,IF($B$4=$B$48,AG49,IF($B$4=$B$65,AG66,)))</f>
        <v>0</v>
      </c>
      <c r="AH10" s="681" t="n">
        <f aca="false">IF($B$4=$B$31,AH32,IF($B$4=$B$48,AH49,IF($B$4=$B$65,AH66,)))</f>
        <v>0</v>
      </c>
      <c r="AI10" s="681" t="n">
        <f aca="false">IF($B$4=$B$31,AI32,IF($B$4=$B$48,AI49,IF($B$4=$B$65,AI66,)))</f>
        <v>0</v>
      </c>
      <c r="AJ10" s="681" t="n">
        <f aca="false">IF($B$4=$B$31,AJ32,IF($B$4=$B$48,AJ49,IF($B$4=$B$65,AJ66,)))</f>
        <v>0</v>
      </c>
      <c r="AK10" s="681" t="n">
        <f aca="false">IF($B$4=$B$31,AK32,IF($B$4=$B$48,AK49,IF($B$4=$B$65,AK66,)))</f>
        <v>0</v>
      </c>
      <c r="AL10" s="681" t="n">
        <f aca="false">IF($B$4=$B$31,AL32,IF($B$4=$B$48,AL49,IF($B$4=$B$65,AL66,)))</f>
        <v>0</v>
      </c>
      <c r="AM10" s="681" t="n">
        <f aca="false">IF($B$4=$B$31,AM32,IF($B$4=$B$48,AM49,IF($B$4=$B$65,AM66,)))</f>
        <v>0</v>
      </c>
      <c r="AN10" s="681" t="n">
        <f aca="false">IF($B$4=$B$31,AN32,IF($B$4=$B$48,AN49,IF($B$4=$B$65,AN66,)))</f>
        <v>0</v>
      </c>
      <c r="AO10" s="681" t="n">
        <f aca="false">IF($B$4=$B$31,AO32,IF($B$4=$B$48,AO49,IF($B$4=$B$65,AO66,)))</f>
        <v>0</v>
      </c>
      <c r="AP10" s="681" t="n">
        <f aca="false">IF($B$4=$B$31,AP32,IF($B$4=$B$48,AP49,IF($B$4=$B$65,AP66,)))</f>
        <v>0</v>
      </c>
      <c r="AQ10" s="681" t="n">
        <f aca="false">IF($B$4=$B$31,AQ32,IF($B$4=$B$48,AQ49,IF($B$4=$B$65,AQ66,)))</f>
        <v>0</v>
      </c>
      <c r="AR10" s="681" t="n">
        <f aca="false">IF($B$4=$B$31,AR32,IF($B$4=$B$48,AR49,IF($B$4=$B$65,AR66,)))</f>
        <v>0</v>
      </c>
      <c r="AS10" s="681" t="n">
        <f aca="false">IF($B$4=$B$31,AS32,IF($B$4=$B$48,AS49,IF($B$4=$B$65,AS66,)))</f>
        <v>0</v>
      </c>
      <c r="AT10" s="681" t="n">
        <f aca="false">IF($B$4=$B$31,AT32,IF($B$4=$B$48,AT49,IF($B$4=$B$65,AT66,)))</f>
        <v>0</v>
      </c>
      <c r="AU10" s="681" t="n">
        <f aca="false">IF($B$4=$B$31,AU32,IF($B$4=$B$48,AU49,IF($B$4=$B$65,AU66,)))</f>
        <v>0</v>
      </c>
      <c r="AV10" s="681" t="n">
        <f aca="false">IF($B$4=$B$31,AV32,IF($B$4=$B$48,AV49,IF($B$4=$B$65,AV66,)))</f>
        <v>0</v>
      </c>
      <c r="AW10" s="681" t="n">
        <f aca="false">IF($B$4=$B$31,AW32,IF($B$4=$B$48,AW49,IF($B$4=$B$65,AW66,)))</f>
        <v>0</v>
      </c>
      <c r="AX10" s="681" t="n">
        <f aca="false">IF($B$4=$B$31,AX32,IF($B$4=$B$48,AX49,IF($B$4=$B$65,AX66,)))</f>
        <v>0</v>
      </c>
      <c r="AY10" s="681" t="n">
        <f aca="false">IF($B$4=$B$31,AY32,IF($B$4=$B$48,AY49,IF($B$4=$B$65,AY66,)))</f>
        <v>0</v>
      </c>
      <c r="AZ10" s="681" t="n">
        <f aca="false">IF($B$4=$B$31,AZ32,IF($B$4=$B$48,AZ49,IF($B$4=$B$65,AZ66,)))</f>
        <v>0</v>
      </c>
      <c r="BA10" s="681" t="n">
        <f aca="false">IF($B$4=$B$31,BA32,IF($B$4=$B$48,BA49,IF($B$4=$B$65,BA66,)))</f>
        <v>0</v>
      </c>
      <c r="BB10" s="681" t="n">
        <f aca="false">IF($B$4=$B$31,BB32,IF($B$4=$B$48,BB49,IF($B$4=$B$65,BB66,)))</f>
        <v>0</v>
      </c>
      <c r="BC10" s="2"/>
      <c r="BD10" s="2"/>
      <c r="BE10" s="2"/>
      <c r="BF10" s="2"/>
      <c r="BG10" s="2"/>
      <c r="BH10" s="2"/>
      <c r="BI10" s="2"/>
      <c r="BJ10" s="2"/>
    </row>
    <row r="11" customFormat="false" ht="13.8" hidden="false" customHeight="false" outlineLevel="0" collapsed="false">
      <c r="A11" s="2"/>
      <c r="B11" s="677" t="s">
        <v>208</v>
      </c>
      <c r="C11" s="678" t="n">
        <f aca="false">IF($B$4=$B$31,$C33,IF($B$4=$B$48,$C50,IF(B4=B65,C66,"")))</f>
        <v>0.02</v>
      </c>
      <c r="D11" s="679" t="s">
        <v>371</v>
      </c>
      <c r="E11" s="680" t="n">
        <f aca="false">40+E12</f>
        <v>46.11</v>
      </c>
      <c r="F11" s="681" t="n">
        <f aca="false">IF($B$4=$B$31,F33,IF($B$4=$B$48,F50,IF($B$4=$B$65,F67,)))</f>
        <v>47.0322</v>
      </c>
      <c r="G11" s="681" t="n">
        <f aca="false">IF($B$4=$B$31,G33,IF($B$4=$B$48,G50,IF($B$4=$B$65,G67,)))</f>
        <v>47.972844</v>
      </c>
      <c r="H11" s="681" t="n">
        <f aca="false">IF($B$4=$B$31,H33,IF($B$4=$B$48,H50,IF($B$4=$B$65,H67,)))</f>
        <v>48.93230088</v>
      </c>
      <c r="I11" s="681" t="n">
        <f aca="false">IF($B$4=$B$31,I33,IF($B$4=$B$48,I50,IF($B$4=$B$65,I67,)))</f>
        <v>49.9109468976</v>
      </c>
      <c r="J11" s="681" t="n">
        <f aca="false">IF($B$4=$B$31,J33,IF($B$4=$B$48,J50,IF($B$4=$B$65,J67,)))</f>
        <v>50.909165835552</v>
      </c>
      <c r="K11" s="681" t="n">
        <f aca="false">IF($B$4=$B$31,K33,IF($B$4=$B$48,K50,IF($B$4=$B$65,K67,)))</f>
        <v>51.927349152263</v>
      </c>
      <c r="L11" s="681" t="n">
        <f aca="false">IF($B$4=$B$31,L33,IF($B$4=$B$48,L50,IF($B$4=$B$65,L67,)))</f>
        <v>52.9658961353083</v>
      </c>
      <c r="M11" s="681" t="n">
        <f aca="false">IF($B$4=$B$31,M33,IF($B$4=$B$48,M50,IF($B$4=$B$65,M67,)))</f>
        <v>54.0252140580145</v>
      </c>
      <c r="N11" s="681" t="n">
        <f aca="false">IF($B$4=$B$31,N33,IF($B$4=$B$48,N50,IF($B$4=$B$65,N67,)))</f>
        <v>55.1057183391748</v>
      </c>
      <c r="O11" s="681" t="n">
        <f aca="false">IF($B$4=$B$31,O33,IF($B$4=$B$48,O50,IF($B$4=$B$65,O67,)))</f>
        <v>56.2078327059583</v>
      </c>
      <c r="P11" s="681" t="n">
        <f aca="false">IF($B$4=$B$31,P33,IF($B$4=$B$48,P50,IF($B$4=$B$65,P67,)))</f>
        <v>57.3319893600774</v>
      </c>
      <c r="Q11" s="681" t="n">
        <f aca="false">IF($B$4=$B$31,Q33,IF($B$4=$B$48,Q50,IF($B$4=$B$65,Q67,)))</f>
        <v>58.478629147279</v>
      </c>
      <c r="R11" s="681" t="n">
        <f aca="false">IF($B$4=$B$31,R33,IF($B$4=$B$48,R50,IF($B$4=$B$65,R67,)))</f>
        <v>59.6482017302246</v>
      </c>
      <c r="S11" s="681" t="n">
        <f aca="false">IF($B$4=$B$31,S33,IF($B$4=$B$48,S50,IF($B$4=$B$65,S67,)))</f>
        <v>60.841165764829</v>
      </c>
      <c r="T11" s="681" t="n">
        <f aca="false">IF($B$4=$B$31,T33,IF($B$4=$B$48,T50,IF($B$4=$B$65,T67,)))</f>
        <v>62.0579890801256</v>
      </c>
      <c r="U11" s="681" t="n">
        <f aca="false">IF($B$4=$B$31,U33,IF($B$4=$B$48,U50,IF($B$4=$B$65,U67,)))</f>
        <v>63.2991488617281</v>
      </c>
      <c r="V11" s="681" t="n">
        <f aca="false">IF($B$4=$B$31,V33,IF($B$4=$B$48,V50,IF($B$4=$B$65,V67,)))</f>
        <v>64.5651318389627</v>
      </c>
      <c r="W11" s="681" t="n">
        <f aca="false">IF($B$4=$B$31,W33,IF($B$4=$B$48,W50,IF($B$4=$B$65,W67,)))</f>
        <v>65.856434475742</v>
      </c>
      <c r="X11" s="681" t="n">
        <f aca="false">IF($B$4=$B$31,X33,IF($B$4=$B$48,X50,IF($B$4=$B$65,X67,)))</f>
        <v>67.1735631652568</v>
      </c>
      <c r="Y11" s="681" t="n">
        <f aca="false">IF($B$4=$B$31,Y33,IF($B$4=$B$48,Y50,IF($B$4=$B$65,Y67,)))</f>
        <v>68.5170344285619</v>
      </c>
      <c r="Z11" s="681" t="n">
        <f aca="false">IF($B$4=$B$31,Z33,IF($B$4=$B$48,Z50,IF($B$4=$B$65,Z67,)))</f>
        <v>0</v>
      </c>
      <c r="AA11" s="681" t="n">
        <f aca="false">IF($B$4=$B$31,AA33,IF($B$4=$B$48,AA50,IF($B$4=$B$65,AA67,)))</f>
        <v>0</v>
      </c>
      <c r="AB11" s="681" t="n">
        <f aca="false">IF($B$4=$B$31,AB33,IF($B$4=$B$48,AB50,IF($B$4=$B$65,AB67,)))</f>
        <v>0</v>
      </c>
      <c r="AC11" s="681" t="n">
        <f aca="false">IF($B$4=$B$31,AC33,IF($B$4=$B$48,AC50,IF($B$4=$B$65,AC67,)))</f>
        <v>0</v>
      </c>
      <c r="AD11" s="681" t="n">
        <f aca="false">IF($B$4=$B$31,AD33,IF($B$4=$B$48,AD50,IF($B$4=$B$65,AD67,)))</f>
        <v>0</v>
      </c>
      <c r="AE11" s="681" t="n">
        <f aca="false">IF($B$4=$B$31,AE33,IF($B$4=$B$48,AE50,IF($B$4=$B$65,AE67,)))</f>
        <v>0</v>
      </c>
      <c r="AF11" s="681" t="n">
        <f aca="false">IF($B$4=$B$31,AF33,IF($B$4=$B$48,AF50,IF($B$4=$B$65,AF67,)))</f>
        <v>0</v>
      </c>
      <c r="AG11" s="681" t="n">
        <f aca="false">IF($B$4=$B$31,AG33,IF($B$4=$B$48,AG50,IF($B$4=$B$65,AG67,)))</f>
        <v>0</v>
      </c>
      <c r="AH11" s="681" t="n">
        <f aca="false">IF($B$4=$B$31,AH33,IF($B$4=$B$48,AH50,IF($B$4=$B$65,AH67,)))</f>
        <v>0</v>
      </c>
      <c r="AI11" s="681" t="n">
        <f aca="false">IF($B$4=$B$31,AI33,IF($B$4=$B$48,AI50,IF($B$4=$B$65,AI67,)))</f>
        <v>83.5218826430057</v>
      </c>
      <c r="AJ11" s="681" t="n">
        <f aca="false">IF($B$4=$B$31,AJ33,IF($B$4=$B$48,AJ50,IF($B$4=$B$65,AJ67,)))</f>
        <v>0</v>
      </c>
      <c r="AK11" s="681" t="n">
        <f aca="false">IF($B$4=$B$31,AK33,IF($B$4=$B$48,AK50,IF($B$4=$B$65,AK67,)))</f>
        <v>0</v>
      </c>
      <c r="AL11" s="681" t="n">
        <f aca="false">IF($B$4=$B$31,AL33,IF($B$4=$B$48,AL50,IF($B$4=$B$65,AL67,)))</f>
        <v>0</v>
      </c>
      <c r="AM11" s="681" t="n">
        <f aca="false">IF($B$4=$B$31,AM33,IF($B$4=$B$48,AM50,IF($B$4=$B$65,AM67,)))</f>
        <v>0</v>
      </c>
      <c r="AN11" s="681" t="n">
        <f aca="false">IF($B$4=$B$31,AN33,IF($B$4=$B$48,AN50,IF($B$4=$B$65,AN67,)))</f>
        <v>0</v>
      </c>
      <c r="AO11" s="681" t="n">
        <f aca="false">IF($B$4=$B$31,AO33,IF($B$4=$B$48,AO50,IF($B$4=$B$65,AO67,)))</f>
        <v>0</v>
      </c>
      <c r="AP11" s="681" t="n">
        <f aca="false">IF($B$4=$B$31,AP33,IF($B$4=$B$48,AP50,IF($B$4=$B$65,AP67,)))</f>
        <v>0</v>
      </c>
      <c r="AQ11" s="681" t="n">
        <f aca="false">IF($B$4=$B$31,AQ33,IF($B$4=$B$48,AQ50,IF($B$4=$B$65,AQ67,)))</f>
        <v>0</v>
      </c>
      <c r="AR11" s="681" t="n">
        <f aca="false">IF($B$4=$B$31,AR33,IF($B$4=$B$48,AR50,IF($B$4=$B$65,AR67,)))</f>
        <v>0</v>
      </c>
      <c r="AS11" s="681" t="n">
        <f aca="false">IF($B$4=$B$31,AS33,IF($B$4=$B$48,AS50,IF($B$4=$B$65,AS67,)))</f>
        <v>101.812708889281</v>
      </c>
      <c r="AT11" s="681" t="n">
        <f aca="false">IF($B$4=$B$31,AT33,IF($B$4=$B$48,AT50,IF($B$4=$B$65,AT67,)))</f>
        <v>0</v>
      </c>
      <c r="AU11" s="681" t="n">
        <f aca="false">IF($B$4=$B$31,AU33,IF($B$4=$B$48,AU50,IF($B$4=$B$65,AU67,)))</f>
        <v>0</v>
      </c>
      <c r="AV11" s="681" t="n">
        <f aca="false">IF($B$4=$B$31,AV33,IF($B$4=$B$48,AV50,IF($B$4=$B$65,AV67,)))</f>
        <v>0</v>
      </c>
      <c r="AW11" s="681" t="n">
        <f aca="false">IF($B$4=$B$31,AW33,IF($B$4=$B$48,AW50,IF($B$4=$B$65,AW67,)))</f>
        <v>0</v>
      </c>
      <c r="AX11" s="681" t="n">
        <f aca="false">IF($B$4=$B$31,AX33,IF($B$4=$B$48,AX50,IF($B$4=$B$65,AX67,)))</f>
        <v>0</v>
      </c>
      <c r="AY11" s="681" t="n">
        <f aca="false">IF($B$4=$B$31,AY33,IF($B$4=$B$48,AY50,IF($B$4=$B$65,AY67,)))</f>
        <v>0</v>
      </c>
      <c r="AZ11" s="681" t="n">
        <f aca="false">IF($B$4=$B$31,AZ33,IF($B$4=$B$48,AZ50,IF($B$4=$B$65,AZ67,)))</f>
        <v>0</v>
      </c>
      <c r="BA11" s="681" t="n">
        <f aca="false">IF($B$4=$B$31,BA33,IF($B$4=$B$48,BA50,IF($B$4=$B$65,BA67,)))</f>
        <v>0</v>
      </c>
      <c r="BB11" s="681" t="n">
        <f aca="false">IF($B$4=$B$31,BB33,IF($B$4=$B$48,BB50,IF($B$4=$B$65,BB67,)))</f>
        <v>121.675611784886</v>
      </c>
      <c r="BC11" s="2"/>
      <c r="BD11" s="2"/>
      <c r="BE11" s="2"/>
      <c r="BF11" s="2"/>
      <c r="BG11" s="2"/>
      <c r="BH11" s="2"/>
      <c r="BI11" s="2"/>
      <c r="BJ11" s="2"/>
    </row>
    <row r="12" customFormat="false" ht="13.8" hidden="false" customHeight="false" outlineLevel="0" collapsed="false">
      <c r="A12" s="2"/>
      <c r="B12" s="677" t="s">
        <v>205</v>
      </c>
      <c r="C12" s="678" t="n">
        <f aca="false">IF($B$4=$B$31,$C34,IF($B$4=$B$48,$C51,IF(B4=B65,C66,"")))</f>
        <v>0.026</v>
      </c>
      <c r="D12" s="679" t="s">
        <v>371</v>
      </c>
      <c r="E12" s="680" t="n">
        <v>6.11</v>
      </c>
      <c r="F12" s="681" t="n">
        <f aca="false">IF($B$4=$B$31,F34,IF($B$4=$B$48,F51,IF($B$4=$B$65,F68,)))</f>
        <v>6.26886</v>
      </c>
      <c r="G12" s="681" t="n">
        <f aca="false">IF($B$4=$B$31,G34,IF($B$4=$B$48,G51,IF($B$4=$B$65,G68,)))</f>
        <v>6.43185036</v>
      </c>
      <c r="H12" s="681" t="n">
        <f aca="false">IF($B$4=$B$31,H34,IF($B$4=$B$48,H51,IF($B$4=$B$65,H68,)))</f>
        <v>6.59907846936</v>
      </c>
      <c r="I12" s="681" t="n">
        <f aca="false">IF($B$4=$B$31,I34,IF($B$4=$B$48,I51,IF($B$4=$B$65,I68,)))</f>
        <v>6.77065450956336</v>
      </c>
      <c r="J12" s="681" t="n">
        <f aca="false">IF($B$4=$B$31,J34,IF($B$4=$B$48,J51,IF($B$4=$B$65,J68,)))</f>
        <v>6.94669152681201</v>
      </c>
      <c r="K12" s="681" t="n">
        <f aca="false">IF($B$4=$B$31,K34,IF($B$4=$B$48,K51,IF($B$4=$B$65,K68,)))</f>
        <v>7.12730550650912</v>
      </c>
      <c r="L12" s="681" t="n">
        <f aca="false">IF($B$4=$B$31,L34,IF($B$4=$B$48,L51,IF($B$4=$B$65,L68,)))</f>
        <v>7.31261544967836</v>
      </c>
      <c r="M12" s="681" t="n">
        <f aca="false">IF($B$4=$B$31,M34,IF($B$4=$B$48,M51,IF($B$4=$B$65,M68,)))</f>
        <v>7.50274345137</v>
      </c>
      <c r="N12" s="681" t="n">
        <f aca="false">IF($B$4=$B$31,N34,IF($B$4=$B$48,N51,IF($B$4=$B$65,N68,)))</f>
        <v>7.69781478110562</v>
      </c>
      <c r="O12" s="681" t="n">
        <f aca="false">IF($B$4=$B$31,O34,IF($B$4=$B$48,O51,IF($B$4=$B$65,O68,)))</f>
        <v>7.89795796541436</v>
      </c>
      <c r="P12" s="681" t="n">
        <f aca="false">IF($B$4=$B$31,P34,IF($B$4=$B$48,P51,IF($B$4=$B$65,P68,)))</f>
        <v>8.10330487251514</v>
      </c>
      <c r="Q12" s="681" t="n">
        <f aca="false">IF($B$4=$B$31,Q34,IF($B$4=$B$48,Q51,IF($B$4=$B$65,Q68,)))</f>
        <v>8.31399079920053</v>
      </c>
      <c r="R12" s="681" t="n">
        <f aca="false">IF($B$4=$B$31,R34,IF($B$4=$B$48,R51,IF($B$4=$B$65,R68,)))</f>
        <v>8.53015455997974</v>
      </c>
      <c r="S12" s="681" t="n">
        <f aca="false">IF($B$4=$B$31,S34,IF($B$4=$B$48,S51,IF($B$4=$B$65,S68,)))</f>
        <v>8.75193857853922</v>
      </c>
      <c r="T12" s="681" t="n">
        <f aca="false">IF($B$4=$B$31,T34,IF($B$4=$B$48,T51,IF($B$4=$B$65,T68,)))</f>
        <v>8.97948898158124</v>
      </c>
      <c r="U12" s="681" t="n">
        <f aca="false">IF($B$4=$B$31,U34,IF($B$4=$B$48,U51,IF($B$4=$B$65,U68,)))</f>
        <v>9.21295569510235</v>
      </c>
      <c r="V12" s="681" t="n">
        <f aca="false">IF($B$4=$B$31,V34,IF($B$4=$B$48,V51,IF($B$4=$B$65,V68,)))</f>
        <v>9.45249254317501</v>
      </c>
      <c r="W12" s="681" t="n">
        <f aca="false">IF($B$4=$B$31,W34,IF($B$4=$B$48,W51,IF($B$4=$B$65,W68,)))</f>
        <v>9.69825734929756</v>
      </c>
      <c r="X12" s="681" t="n">
        <f aca="false">IF($B$4=$B$31,X34,IF($B$4=$B$48,X51,IF($B$4=$B$65,X68,)))</f>
        <v>9.9504120403793</v>
      </c>
      <c r="Y12" s="681" t="n">
        <f aca="false">IF($B$4=$B$31,Y34,IF($B$4=$B$48,Y51,IF($B$4=$B$65,Y68,)))</f>
        <v>10.2091227534292</v>
      </c>
      <c r="Z12" s="681" t="n">
        <f aca="false">IF($B$4=$B$31,Z34,IF($B$4=$B$48,Z51,IF($B$4=$B$65,Z68,)))</f>
        <v>10.4745599450183</v>
      </c>
      <c r="AA12" s="681" t="n">
        <f aca="false">IF($B$4=$B$31,AA34,IF($B$4=$B$48,AA51,IF($B$4=$B$65,AA68,)))</f>
        <v>10.7468985035888</v>
      </c>
      <c r="AB12" s="681" t="n">
        <f aca="false">IF($B$4=$B$31,AB34,IF($B$4=$B$48,AB51,IF($B$4=$B$65,AB68,)))</f>
        <v>11.0263178646821</v>
      </c>
      <c r="AC12" s="681" t="n">
        <f aca="false">IF($B$4=$B$31,AC34,IF($B$4=$B$48,AC51,IF($B$4=$B$65,AC68,)))</f>
        <v>11.3130021291638</v>
      </c>
      <c r="AD12" s="681" t="n">
        <f aca="false">IF($B$4=$B$31,AD34,IF($B$4=$B$48,AD51,IF($B$4=$B$65,AD68,)))</f>
        <v>11.6071401845221</v>
      </c>
      <c r="AE12" s="681" t="n">
        <f aca="false">IF($B$4=$B$31,AE34,IF($B$4=$B$48,AE51,IF($B$4=$B$65,AE68,)))</f>
        <v>11.9089258293197</v>
      </c>
      <c r="AF12" s="681" t="n">
        <f aca="false">IF($B$4=$B$31,AF34,IF($B$4=$B$48,AF51,IF($B$4=$B$65,AF68,)))</f>
        <v>12.218557900882</v>
      </c>
      <c r="AG12" s="681" t="n">
        <f aca="false">IF($B$4=$B$31,AG34,IF($B$4=$B$48,AG51,IF($B$4=$B$65,AG68,)))</f>
        <v>12.5362404063049</v>
      </c>
      <c r="AH12" s="681" t="n">
        <f aca="false">IF($B$4=$B$31,AH34,IF($B$4=$B$48,AH51,IF($B$4=$B$65,AH68,)))</f>
        <v>12.8621826568688</v>
      </c>
      <c r="AI12" s="681" t="n">
        <f aca="false">IF($B$4=$B$31,AI34,IF($B$4=$B$48,AI51,IF($B$4=$B$65,AI68,)))</f>
        <v>13.1965994059474</v>
      </c>
      <c r="AJ12" s="681" t="n">
        <f aca="false">IF($B$4=$B$31,AJ34,IF($B$4=$B$48,AJ51,IF($B$4=$B$65,AJ68,)))</f>
        <v>13.5397109905021</v>
      </c>
      <c r="AK12" s="681" t="n">
        <f aca="false">IF($B$4=$B$31,AK34,IF($B$4=$B$48,AK51,IF($B$4=$B$65,AK68,)))</f>
        <v>13.8917434762551</v>
      </c>
      <c r="AL12" s="681" t="n">
        <f aca="false">IF($B$4=$B$31,AL34,IF($B$4=$B$48,AL51,IF($B$4=$B$65,AL68,)))</f>
        <v>14.2529288066378</v>
      </c>
      <c r="AM12" s="681" t="n">
        <f aca="false">IF($B$4=$B$31,AM34,IF($B$4=$B$48,AM51,IF($B$4=$B$65,AM68,)))</f>
        <v>14.6235049556103</v>
      </c>
      <c r="AN12" s="681" t="n">
        <f aca="false">IF($B$4=$B$31,AN34,IF($B$4=$B$48,AN51,IF($B$4=$B$65,AN68,)))</f>
        <v>15.0037160844562</v>
      </c>
      <c r="AO12" s="681" t="n">
        <f aca="false">IF($B$4=$B$31,AO34,IF($B$4=$B$48,AO51,IF($B$4=$B$65,AO68,)))</f>
        <v>15.3938127026521</v>
      </c>
      <c r="AP12" s="681" t="n">
        <f aca="false">IF($B$4=$B$31,AP34,IF($B$4=$B$48,AP51,IF($B$4=$B$65,AP68,)))</f>
        <v>15.794051832921</v>
      </c>
      <c r="AQ12" s="681" t="n">
        <f aca="false">IF($B$4=$B$31,AQ34,IF($B$4=$B$48,AQ51,IF($B$4=$B$65,AQ68,)))</f>
        <v>16.204697180577</v>
      </c>
      <c r="AR12" s="681" t="n">
        <f aca="false">IF($B$4=$B$31,AR34,IF($B$4=$B$48,AR51,IF($B$4=$B$65,AR68,)))</f>
        <v>16.626019307272</v>
      </c>
      <c r="AS12" s="681" t="n">
        <f aca="false">IF($B$4=$B$31,AS34,IF($B$4=$B$48,AS51,IF($B$4=$B$65,AS68,)))</f>
        <v>17.058295809261</v>
      </c>
      <c r="AT12" s="681" t="n">
        <f aca="false">IF($B$4=$B$31,AT34,IF($B$4=$B$48,AT51,IF($B$4=$B$65,AT68,)))</f>
        <v>17.5018115003018</v>
      </c>
      <c r="AU12" s="681" t="n">
        <f aca="false">IF($B$4=$B$31,AU34,IF($B$4=$B$48,AU51,IF($B$4=$B$65,AU68,)))</f>
        <v>17.9568585993097</v>
      </c>
      <c r="AV12" s="681" t="n">
        <f aca="false">IF($B$4=$B$31,AV34,IF($B$4=$B$48,AV51,IF($B$4=$B$65,AV68,)))</f>
        <v>18.4237369228917</v>
      </c>
      <c r="AW12" s="681" t="n">
        <f aca="false">IF($B$4=$B$31,AW34,IF($B$4=$B$48,AW51,IF($B$4=$B$65,AW68,)))</f>
        <v>18.9027540828869</v>
      </c>
      <c r="AX12" s="681" t="n">
        <f aca="false">IF($B$4=$B$31,AX34,IF($B$4=$B$48,AX51,IF($B$4=$B$65,AX68,)))</f>
        <v>19.394225689042</v>
      </c>
      <c r="AY12" s="681" t="n">
        <f aca="false">IF($B$4=$B$31,AY34,IF($B$4=$B$48,AY51,IF($B$4=$B$65,AY68,)))</f>
        <v>19.8984755569571</v>
      </c>
      <c r="AZ12" s="681" t="n">
        <f aca="false">IF($B$4=$B$31,AZ34,IF($B$4=$B$48,AZ51,IF($B$4=$B$65,AZ68,)))</f>
        <v>20.415835921438</v>
      </c>
      <c r="BA12" s="681" t="n">
        <f aca="false">IF($B$4=$B$31,BA34,IF($B$4=$B$48,BA51,IF($B$4=$B$65,BA68,)))</f>
        <v>20.9466476553953</v>
      </c>
      <c r="BB12" s="681" t="n">
        <f aca="false">IF($B$4=$B$31,BB34,IF($B$4=$B$48,BB51,IF($B$4=$B$65,BB68,)))</f>
        <v>21.4912604944356</v>
      </c>
      <c r="BC12" s="2"/>
      <c r="BD12" s="2"/>
      <c r="BE12" s="2"/>
      <c r="BF12" s="2"/>
      <c r="BG12" s="2"/>
      <c r="BH12" s="2"/>
      <c r="BI12" s="2"/>
      <c r="BJ12" s="2"/>
    </row>
    <row r="13" customFormat="false" ht="13.8" hidden="false" customHeight="false" outlineLevel="0" collapsed="false">
      <c r="A13" s="2"/>
      <c r="B13" s="677" t="s">
        <v>210</v>
      </c>
      <c r="C13" s="678" t="n">
        <f aca="false">IF($B$4=$B$31,$C35,IF($B$4=$B$48,$C52,IF(B5=B66,C68,"")))</f>
        <v>0.042</v>
      </c>
      <c r="D13" s="679" t="s">
        <v>371</v>
      </c>
      <c r="E13" s="680" t="n">
        <v>5.35</v>
      </c>
      <c r="F13" s="681" t="n">
        <f aca="false">IF($B$4=$B$31,F35,IF($B$4=$B$48,F52,IF($B$4=$B$65,F69,)))</f>
        <v>5.5747</v>
      </c>
      <c r="G13" s="681" t="n">
        <f aca="false">IF($B$4=$B$31,G35,IF($B$4=$B$48,G52,IF($B$4=$B$65,G69,)))</f>
        <v>5.8088374</v>
      </c>
      <c r="H13" s="681" t="n">
        <f aca="false">IF($B$4=$B$31,H35,IF($B$4=$B$48,H52,IF($B$4=$B$65,H69,)))</f>
        <v>6.0528085708</v>
      </c>
      <c r="I13" s="681" t="n">
        <f aca="false">IF($B$4=$B$31,I35,IF($B$4=$B$48,I52,IF($B$4=$B$65,I69,)))</f>
        <v>6.3070265307736</v>
      </c>
      <c r="J13" s="681" t="n">
        <f aca="false">IF($B$4=$B$31,J35,IF($B$4=$B$48,J52,IF($B$4=$B$65,J69,)))</f>
        <v>6.57192164506609</v>
      </c>
      <c r="K13" s="681" t="n">
        <f aca="false">IF($B$4=$B$31,K35,IF($B$4=$B$48,K52,IF($B$4=$B$65,K69,)))</f>
        <v>6.84794235415887</v>
      </c>
      <c r="L13" s="681" t="n">
        <f aca="false">IF($B$4=$B$31,L35,IF($B$4=$B$48,L52,IF($B$4=$B$65,L69,)))</f>
        <v>7.13555593303354</v>
      </c>
      <c r="M13" s="681" t="n">
        <f aca="false">IF($B$4=$B$31,M35,IF($B$4=$B$48,M52,IF($B$4=$B$65,M69,)))</f>
        <v>7.43524928222095</v>
      </c>
      <c r="N13" s="681" t="n">
        <f aca="false">IF($B$4=$B$31,N35,IF($B$4=$B$48,N52,IF($B$4=$B$65,N69,)))</f>
        <v>7.74752975207423</v>
      </c>
      <c r="O13" s="681" t="n">
        <f aca="false">IF($B$4=$B$31,O35,IF($B$4=$B$48,O52,IF($B$4=$B$65,O69,)))</f>
        <v>8.07292600166135</v>
      </c>
      <c r="P13" s="681" t="n">
        <f aca="false">IF($B$4=$B$31,P35,IF($B$4=$B$48,P52,IF($B$4=$B$65,P69,)))</f>
        <v>8.41198889373112</v>
      </c>
      <c r="Q13" s="681" t="n">
        <f aca="false">IF($B$4=$B$31,Q35,IF($B$4=$B$48,Q52,IF($B$4=$B$65,Q69,)))</f>
        <v>8.76529242726783</v>
      </c>
      <c r="R13" s="681" t="n">
        <f aca="false">IF($B$4=$B$31,R35,IF($B$4=$B$48,R52,IF($B$4=$B$65,R69,)))</f>
        <v>9.13343470921308</v>
      </c>
      <c r="S13" s="681" t="n">
        <f aca="false">IF($B$4=$B$31,S35,IF($B$4=$B$48,S52,IF($B$4=$B$65,S69,)))</f>
        <v>9.51703896700003</v>
      </c>
      <c r="T13" s="681" t="n">
        <f aca="false">IF($B$4=$B$31,T35,IF($B$4=$B$48,T52,IF($B$4=$B$65,T69,)))</f>
        <v>9.91675460361403</v>
      </c>
      <c r="U13" s="681" t="n">
        <f aca="false">IF($B$4=$B$31,U35,IF($B$4=$B$48,U52,IF($B$4=$B$65,U69,)))</f>
        <v>10.3332582969658</v>
      </c>
      <c r="V13" s="681" t="n">
        <f aca="false">IF($B$4=$B$31,V35,IF($B$4=$B$48,V52,IF($B$4=$B$65,V69,)))</f>
        <v>10.7672551454384</v>
      </c>
      <c r="W13" s="681" t="n">
        <f aca="false">IF($B$4=$B$31,W35,IF($B$4=$B$48,W52,IF($B$4=$B$65,W69,)))</f>
        <v>11.2194798615468</v>
      </c>
      <c r="X13" s="681" t="n">
        <f aca="false">IF($B$4=$B$31,X35,IF($B$4=$B$48,X52,IF($B$4=$B$65,X69,)))</f>
        <v>11.6906980157318</v>
      </c>
      <c r="Y13" s="681" t="n">
        <f aca="false">IF($B$4=$B$31,Y35,IF($B$4=$B$48,Y52,IF($B$4=$B$65,Y69,)))</f>
        <v>12.1817073323925</v>
      </c>
      <c r="Z13" s="681" t="n">
        <f aca="false">IF($B$4=$B$31,Z35,IF($B$4=$B$48,Z52,IF($B$4=$B$65,Z69,)))</f>
        <v>12.693339040353</v>
      </c>
      <c r="AA13" s="681" t="n">
        <f aca="false">IF($B$4=$B$31,AA35,IF($B$4=$B$48,AA52,IF($B$4=$B$65,AA69,)))</f>
        <v>13.2264592800478</v>
      </c>
      <c r="AB13" s="681" t="n">
        <f aca="false">IF($B$4=$B$31,AB35,IF($B$4=$B$48,AB52,IF($B$4=$B$65,AB69,)))</f>
        <v>13.7819705698098</v>
      </c>
      <c r="AC13" s="681" t="n">
        <f aca="false">IF($B$4=$B$31,AC35,IF($B$4=$B$48,AC52,IF($B$4=$B$65,AC69,)))</f>
        <v>14.3608133337418</v>
      </c>
      <c r="AD13" s="681" t="n">
        <f aca="false">IF($B$4=$B$31,AD35,IF($B$4=$B$48,AD52,IF($B$4=$B$65,AD69,)))</f>
        <v>14.963967493759</v>
      </c>
      <c r="AE13" s="681" t="n">
        <f aca="false">IF($B$4=$B$31,AE35,IF($B$4=$B$48,AE52,IF($B$4=$B$65,AE69,)))</f>
        <v>15.5924541284969</v>
      </c>
      <c r="AF13" s="681" t="n">
        <f aca="false">IF($B$4=$B$31,AF35,IF($B$4=$B$48,AF52,IF($B$4=$B$65,AF69,)))</f>
        <v>16.2473372018937</v>
      </c>
      <c r="AG13" s="681" t="n">
        <f aca="false">IF($B$4=$B$31,AG35,IF($B$4=$B$48,AG52,IF($B$4=$B$65,AG69,)))</f>
        <v>16.9297253643733</v>
      </c>
      <c r="AH13" s="681" t="n">
        <f aca="false">IF($B$4=$B$31,AH35,IF($B$4=$B$48,AH52,IF($B$4=$B$65,AH69,)))</f>
        <v>17.640773829677</v>
      </c>
      <c r="AI13" s="681" t="n">
        <f aca="false">IF($B$4=$B$31,AI35,IF($B$4=$B$48,AI52,IF($B$4=$B$65,AI69,)))</f>
        <v>18.3816863305234</v>
      </c>
      <c r="AJ13" s="681" t="n">
        <f aca="false">IF($B$4=$B$31,AJ35,IF($B$4=$B$48,AJ52,IF($B$4=$B$65,AJ69,)))</f>
        <v>19.1537171564054</v>
      </c>
      <c r="AK13" s="681" t="n">
        <f aca="false">IF($B$4=$B$31,AK35,IF($B$4=$B$48,AK52,IF($B$4=$B$65,AK69,)))</f>
        <v>19.9581732769744</v>
      </c>
      <c r="AL13" s="681" t="n">
        <f aca="false">IF($B$4=$B$31,AL35,IF($B$4=$B$48,AL52,IF($B$4=$B$65,AL69,)))</f>
        <v>20.7964165546073</v>
      </c>
      <c r="AM13" s="681" t="n">
        <f aca="false">IF($B$4=$B$31,AM35,IF($B$4=$B$48,AM52,IF($B$4=$B$65,AM69,)))</f>
        <v>21.6698660499008</v>
      </c>
      <c r="AN13" s="681" t="n">
        <f aca="false">IF($B$4=$B$31,AN35,IF($B$4=$B$48,AN52,IF($B$4=$B$65,AN69,)))</f>
        <v>22.5800004239967</v>
      </c>
      <c r="AO13" s="681" t="n">
        <f aca="false">IF($B$4=$B$31,AO35,IF($B$4=$B$48,AO52,IF($B$4=$B$65,AO69,)))</f>
        <v>23.5283604418045</v>
      </c>
      <c r="AP13" s="681" t="n">
        <f aca="false">IF($B$4=$B$31,AP35,IF($B$4=$B$48,AP52,IF($B$4=$B$65,AP69,)))</f>
        <v>24.5165515803603</v>
      </c>
      <c r="AQ13" s="681" t="n">
        <f aca="false">IF($B$4=$B$31,AQ35,IF($B$4=$B$48,AQ52,IF($B$4=$B$65,AQ69,)))</f>
        <v>25.5462467467354</v>
      </c>
      <c r="AR13" s="681" t="n">
        <f aca="false">IF($B$4=$B$31,AR35,IF($B$4=$B$48,AR52,IF($B$4=$B$65,AR69,)))</f>
        <v>26.6191891100983</v>
      </c>
      <c r="AS13" s="681" t="n">
        <f aca="false">IF($B$4=$B$31,AS35,IF($B$4=$B$48,AS52,IF($B$4=$B$65,AS69,)))</f>
        <v>27.7371950527225</v>
      </c>
      <c r="AT13" s="681" t="n">
        <f aca="false">IF($B$4=$B$31,AT35,IF($B$4=$B$48,AT52,IF($B$4=$B$65,AT69,)))</f>
        <v>28.9021572449368</v>
      </c>
      <c r="AU13" s="681" t="n">
        <f aca="false">IF($B$4=$B$31,AU35,IF($B$4=$B$48,AU52,IF($B$4=$B$65,AU69,)))</f>
        <v>30.1160478492242</v>
      </c>
      <c r="AV13" s="681" t="n">
        <f aca="false">IF($B$4=$B$31,AV35,IF($B$4=$B$48,AV52,IF($B$4=$B$65,AV69,)))</f>
        <v>31.3809218588916</v>
      </c>
      <c r="AW13" s="681" t="n">
        <f aca="false">IF($B$4=$B$31,AW35,IF($B$4=$B$48,AW52,IF($B$4=$B$65,AW69,)))</f>
        <v>32.698920576965</v>
      </c>
      <c r="AX13" s="681" t="n">
        <f aca="false">IF($B$4=$B$31,AX35,IF($B$4=$B$48,AX52,IF($B$4=$B$65,AX69,)))</f>
        <v>34.0722752411976</v>
      </c>
      <c r="AY13" s="681" t="n">
        <f aca="false">IF($B$4=$B$31,AY35,IF($B$4=$B$48,AY52,IF($B$4=$B$65,AY69,)))</f>
        <v>35.5033108013279</v>
      </c>
      <c r="AZ13" s="681" t="n">
        <f aca="false">IF($B$4=$B$31,AZ35,IF($B$4=$B$48,AZ52,IF($B$4=$B$65,AZ69,)))</f>
        <v>36.9944498549836</v>
      </c>
      <c r="BA13" s="681" t="n">
        <f aca="false">IF($B$4=$B$31,BA35,IF($B$4=$B$48,BA52,IF($B$4=$B$65,BA69,)))</f>
        <v>38.5482167488929</v>
      </c>
      <c r="BB13" s="681" t="n">
        <f aca="false">IF($B$4=$B$31,BB35,IF($B$4=$B$48,BB52,IF($B$4=$B$65,BB69,)))</f>
        <v>40.1672418523465</v>
      </c>
      <c r="BC13" s="2"/>
      <c r="BD13" s="2"/>
      <c r="BE13" s="2"/>
      <c r="BF13" s="2"/>
      <c r="BG13" s="2"/>
      <c r="BH13" s="2"/>
      <c r="BI13" s="2"/>
      <c r="BJ13" s="2"/>
    </row>
    <row r="14" customFormat="false" ht="13.8" hidden="false" customHeight="false" outlineLevel="0" collapsed="false">
      <c r="A14" s="2"/>
      <c r="B14" s="677" t="s">
        <v>304</v>
      </c>
      <c r="C14" s="678" t="n">
        <f aca="false">IF($B$4=$B$31,$C36,IF($B$4=$B$48,$C53,IF(B6=B68,C69,"")))</f>
        <v>0</v>
      </c>
      <c r="D14" s="679" t="s">
        <v>371</v>
      </c>
      <c r="E14" s="680" t="n">
        <f aca="false">'(Betriebsstoff- &amp; Anlagendaten)'!C85</f>
        <v>9.1</v>
      </c>
      <c r="F14" s="681" t="n">
        <f aca="false">IF($B$4=$B$31,F36,IF($B$4=$B$48,F53,IF($B$4=$B$65,F70,)))</f>
        <v>9.1</v>
      </c>
      <c r="G14" s="681" t="n">
        <f aca="false">IF($B$4=$B$31,G36,IF($B$4=$B$48,G53,IF($B$4=$B$65,G70,)))</f>
        <v>9.1</v>
      </c>
      <c r="H14" s="681" t="n">
        <f aca="false">IF($B$4=$B$31,H36,IF($B$4=$B$48,H53,IF($B$4=$B$65,H70,)))</f>
        <v>9.1</v>
      </c>
      <c r="I14" s="681" t="n">
        <f aca="false">IF($B$4=$B$31,I36,IF($B$4=$B$48,I53,IF($B$4=$B$65,I70,)))</f>
        <v>9.1</v>
      </c>
      <c r="J14" s="681" t="n">
        <f aca="false">IF($B$4=$B$31,J36,IF($B$4=$B$48,J53,IF($B$4=$B$65,J70,)))</f>
        <v>9.1</v>
      </c>
      <c r="K14" s="681" t="n">
        <f aca="false">IF($B$4=$B$31,K36,IF($B$4=$B$48,K53,IF($B$4=$B$65,K70,)))</f>
        <v>9.1</v>
      </c>
      <c r="L14" s="681" t="n">
        <f aca="false">IF($B$4=$B$31,L36,IF($B$4=$B$48,L53,IF($B$4=$B$65,L70,)))</f>
        <v>9.1</v>
      </c>
      <c r="M14" s="681" t="n">
        <f aca="false">IF($B$4=$B$31,M36,IF($B$4=$B$48,M53,IF($B$4=$B$65,M70,)))</f>
        <v>9.1</v>
      </c>
      <c r="N14" s="681" t="n">
        <f aca="false">IF($B$4=$B$31,N36,IF($B$4=$B$48,N53,IF($B$4=$B$65,N70,)))</f>
        <v>9.1</v>
      </c>
      <c r="O14" s="681" t="n">
        <f aca="false">IF($B$4=$B$31,O36,IF($B$4=$B$48,O53,IF($B$4=$B$65,O70,)))</f>
        <v>9.1</v>
      </c>
      <c r="P14" s="681" t="n">
        <f aca="false">IF($B$4=$B$31,P36,IF($B$4=$B$48,P53,IF($B$4=$B$65,P70,)))</f>
        <v>9.1</v>
      </c>
      <c r="Q14" s="681" t="n">
        <f aca="false">IF($B$4=$B$31,Q36,IF($B$4=$B$48,Q53,IF($B$4=$B$65,Q70,)))</f>
        <v>9.1</v>
      </c>
      <c r="R14" s="681" t="n">
        <f aca="false">IF($B$4=$B$31,R36,IF($B$4=$B$48,R53,IF($B$4=$B$65,R70,)))</f>
        <v>9.1</v>
      </c>
      <c r="S14" s="681" t="n">
        <f aca="false">IF($B$4=$B$31,S36,IF($B$4=$B$48,S53,IF($B$4=$B$65,S70,)))</f>
        <v>9.1</v>
      </c>
      <c r="T14" s="681" t="n">
        <f aca="false">IF($B$4=$B$31,T36,IF($B$4=$B$48,T53,IF($B$4=$B$65,T70,)))</f>
        <v>9.1</v>
      </c>
      <c r="U14" s="681" t="n">
        <f aca="false">IF($B$4=$B$31,U36,IF($B$4=$B$48,U53,IF($B$4=$B$65,U70,)))</f>
        <v>9.1</v>
      </c>
      <c r="V14" s="681" t="n">
        <f aca="false">IF($B$4=$B$31,V36,IF($B$4=$B$48,V53,IF($B$4=$B$65,V70,)))</f>
        <v>9.1</v>
      </c>
      <c r="W14" s="681" t="n">
        <f aca="false">IF($B$4=$B$31,W36,IF($B$4=$B$48,W53,IF($B$4=$B$65,W70,)))</f>
        <v>9.1</v>
      </c>
      <c r="X14" s="681" t="n">
        <f aca="false">IF($B$4=$B$31,X36,IF($B$4=$B$48,X53,IF($B$4=$B$65,X70,)))</f>
        <v>9.1</v>
      </c>
      <c r="Y14" s="681" t="n">
        <f aca="false">IF($B$4=$B$31,Y36,IF($B$4=$B$48,Y53,IF($B$4=$B$65,Y70,)))</f>
        <v>9.1</v>
      </c>
      <c r="Z14" s="681" t="n">
        <f aca="false">IF($B$4=$B$31,Z36,IF($B$4=$B$48,Z53,IF($B$4=$B$65,Z70,)))</f>
        <v>9.1</v>
      </c>
      <c r="AA14" s="681" t="n">
        <f aca="false">IF($B$4=$B$31,AA36,IF($B$4=$B$48,AA53,IF($B$4=$B$65,AA70,)))</f>
        <v>9.1</v>
      </c>
      <c r="AB14" s="681" t="n">
        <f aca="false">IF($B$4=$B$31,AB36,IF($B$4=$B$48,AB53,IF($B$4=$B$65,AB70,)))</f>
        <v>9.1</v>
      </c>
      <c r="AC14" s="681" t="n">
        <f aca="false">IF($B$4=$B$31,AC36,IF($B$4=$B$48,AC53,IF($B$4=$B$65,AC70,)))</f>
        <v>9.1</v>
      </c>
      <c r="AD14" s="681" t="n">
        <f aca="false">IF($B$4=$B$31,AD36,IF($B$4=$B$48,AD53,IF($B$4=$B$65,AD70,)))</f>
        <v>9.1</v>
      </c>
      <c r="AE14" s="681" t="n">
        <f aca="false">IF($B$4=$B$31,AE36,IF($B$4=$B$48,AE53,IF($B$4=$B$65,AE70,)))</f>
        <v>9.1</v>
      </c>
      <c r="AF14" s="681" t="n">
        <f aca="false">IF($B$4=$B$31,AF36,IF($B$4=$B$48,AF53,IF($B$4=$B$65,AF70,)))</f>
        <v>9.1</v>
      </c>
      <c r="AG14" s="681" t="n">
        <f aca="false">IF($B$4=$B$31,AG36,IF($B$4=$B$48,AG53,IF($B$4=$B$65,AG70,)))</f>
        <v>9.1</v>
      </c>
      <c r="AH14" s="681" t="n">
        <f aca="false">IF($B$4=$B$31,AH36,IF($B$4=$B$48,AH53,IF($B$4=$B$65,AH70,)))</f>
        <v>9.1</v>
      </c>
      <c r="AI14" s="681" t="n">
        <f aca="false">IF($B$4=$B$31,AI36,IF($B$4=$B$48,AI53,IF($B$4=$B$65,AI70,)))</f>
        <v>9.1</v>
      </c>
      <c r="AJ14" s="681" t="n">
        <f aca="false">IF($B$4=$B$31,AJ36,IF($B$4=$B$48,AJ53,IF($B$4=$B$65,AJ70,)))</f>
        <v>9.1</v>
      </c>
      <c r="AK14" s="681" t="n">
        <f aca="false">IF($B$4=$B$31,AK36,IF($B$4=$B$48,AK53,IF($B$4=$B$65,AK70,)))</f>
        <v>9.1</v>
      </c>
      <c r="AL14" s="681" t="n">
        <f aca="false">IF($B$4=$B$31,AL36,IF($B$4=$B$48,AL53,IF($B$4=$B$65,AL70,)))</f>
        <v>9.1</v>
      </c>
      <c r="AM14" s="681" t="n">
        <f aca="false">IF($B$4=$B$31,AM36,IF($B$4=$B$48,AM53,IF($B$4=$B$65,AM70,)))</f>
        <v>9.1</v>
      </c>
      <c r="AN14" s="681" t="n">
        <f aca="false">IF($B$4=$B$31,AN36,IF($B$4=$B$48,AN53,IF($B$4=$B$65,AN70,)))</f>
        <v>9.1</v>
      </c>
      <c r="AO14" s="681" t="n">
        <f aca="false">IF($B$4=$B$31,AO36,IF($B$4=$B$48,AO53,IF($B$4=$B$65,AO70,)))</f>
        <v>9.1</v>
      </c>
      <c r="AP14" s="681" t="n">
        <f aca="false">IF($B$4=$B$31,AP36,IF($B$4=$B$48,AP53,IF($B$4=$B$65,AP70,)))</f>
        <v>9.1</v>
      </c>
      <c r="AQ14" s="681" t="n">
        <f aca="false">IF($B$4=$B$31,AQ36,IF($B$4=$B$48,AQ53,IF($B$4=$B$65,AQ70,)))</f>
        <v>9.1</v>
      </c>
      <c r="AR14" s="681" t="n">
        <f aca="false">IF($B$4=$B$31,AR36,IF($B$4=$B$48,AR53,IF($B$4=$B$65,AR70,)))</f>
        <v>9.1</v>
      </c>
      <c r="AS14" s="681" t="n">
        <f aca="false">IF($B$4=$B$31,AS36,IF($B$4=$B$48,AS53,IF($B$4=$B$65,AS70,)))</f>
        <v>9.1</v>
      </c>
      <c r="AT14" s="681" t="n">
        <f aca="false">IF($B$4=$B$31,AT36,IF($B$4=$B$48,AT53,IF($B$4=$B$65,AT70,)))</f>
        <v>9.1</v>
      </c>
      <c r="AU14" s="681" t="n">
        <f aca="false">IF($B$4=$B$31,AU36,IF($B$4=$B$48,AU53,IF($B$4=$B$65,AU70,)))</f>
        <v>9.1</v>
      </c>
      <c r="AV14" s="681" t="n">
        <f aca="false">IF($B$4=$B$31,AV36,IF($B$4=$B$48,AV53,IF($B$4=$B$65,AV70,)))</f>
        <v>9.1</v>
      </c>
      <c r="AW14" s="681" t="n">
        <f aca="false">IF($B$4=$B$31,AW36,IF($B$4=$B$48,AW53,IF($B$4=$B$65,AW70,)))</f>
        <v>9.1</v>
      </c>
      <c r="AX14" s="681" t="n">
        <f aca="false">IF($B$4=$B$31,AX36,IF($B$4=$B$48,AX53,IF($B$4=$B$65,AX70,)))</f>
        <v>9.1</v>
      </c>
      <c r="AY14" s="681" t="n">
        <f aca="false">IF($B$4=$B$31,AY36,IF($B$4=$B$48,AY53,IF($B$4=$B$65,AY70,)))</f>
        <v>9.1</v>
      </c>
      <c r="AZ14" s="681" t="n">
        <f aca="false">IF($B$4=$B$31,AZ36,IF($B$4=$B$48,AZ53,IF($B$4=$B$65,AZ70,)))</f>
        <v>9.1</v>
      </c>
      <c r="BA14" s="681" t="n">
        <f aca="false">IF($B$4=$B$31,BA36,IF($B$4=$B$48,BA53,IF($B$4=$B$65,BA70,)))</f>
        <v>9.1</v>
      </c>
      <c r="BB14" s="681" t="n">
        <f aca="false">IF($B$4=$B$31,BB36,IF($B$4=$B$48,BB53,IF($B$4=$B$65,BB70,)))</f>
        <v>9.1</v>
      </c>
      <c r="BC14" s="2"/>
      <c r="BD14" s="2"/>
      <c r="BE14" s="2"/>
      <c r="BF14" s="2"/>
      <c r="BG14" s="2"/>
      <c r="BH14" s="2"/>
      <c r="BI14" s="2"/>
      <c r="BJ14" s="2"/>
    </row>
    <row r="15" customFormat="false" ht="13.8" hidden="false" customHeight="false" outlineLevel="0" collapsed="false">
      <c r="A15" s="2"/>
      <c r="B15" s="677" t="s">
        <v>213</v>
      </c>
      <c r="C15" s="678" t="n">
        <f aca="false">IF($B$4=$B$31,$C37,IF($B$4=$B$48,$C54,IF(B7=B69,C70,"")))</f>
        <v>0.02</v>
      </c>
      <c r="D15" s="679" t="s">
        <v>371</v>
      </c>
      <c r="E15" s="680" t="n">
        <v>4.66</v>
      </c>
      <c r="F15" s="681" t="n">
        <f aca="false">IF($B$4=$B$31,F37,IF($B$4=$B$48,F54,IF($B$4=$B$65,F71,)))</f>
        <v>4.7532</v>
      </c>
      <c r="G15" s="681" t="n">
        <f aca="false">IF($B$4=$B$31,G37,IF($B$4=$B$48,G54,IF($B$4=$B$65,G71,)))</f>
        <v>4.848264</v>
      </c>
      <c r="H15" s="681" t="n">
        <f aca="false">IF($B$4=$B$31,H37,IF($B$4=$B$48,H54,IF($B$4=$B$65,H71,)))</f>
        <v>4.94522928</v>
      </c>
      <c r="I15" s="681" t="n">
        <f aca="false">IF($B$4=$B$31,I37,IF($B$4=$B$48,I54,IF($B$4=$B$65,I71,)))</f>
        <v>5.0441338656</v>
      </c>
      <c r="J15" s="681" t="n">
        <f aca="false">IF($B$4=$B$31,J37,IF($B$4=$B$48,J54,IF($B$4=$B$65,J71,)))</f>
        <v>5.145016542912</v>
      </c>
      <c r="K15" s="681" t="n">
        <f aca="false">IF($B$4=$B$31,K37,IF($B$4=$B$48,K54,IF($B$4=$B$65,K71,)))</f>
        <v>5.24791687377024</v>
      </c>
      <c r="L15" s="681" t="n">
        <f aca="false">IF($B$4=$B$31,L37,IF($B$4=$B$48,L54,IF($B$4=$B$65,L71,)))</f>
        <v>5.35287521124565</v>
      </c>
      <c r="M15" s="681" t="n">
        <f aca="false">IF($B$4=$B$31,M37,IF($B$4=$B$48,M54,IF($B$4=$B$65,M71,)))</f>
        <v>5.45993271547056</v>
      </c>
      <c r="N15" s="681" t="n">
        <f aca="false">IF($B$4=$B$31,N37,IF($B$4=$B$48,N54,IF($B$4=$B$65,N71,)))</f>
        <v>5.56913136977997</v>
      </c>
      <c r="O15" s="681" t="n">
        <f aca="false">IF($B$4=$B$31,O37,IF($B$4=$B$48,O54,IF($B$4=$B$65,O71,)))</f>
        <v>5.68051399717557</v>
      </c>
      <c r="P15" s="681" t="n">
        <f aca="false">IF($B$4=$B$31,P37,IF($B$4=$B$48,P54,IF($B$4=$B$65,P71,)))</f>
        <v>5.79412427711908</v>
      </c>
      <c r="Q15" s="681" t="n">
        <f aca="false">IF($B$4=$B$31,Q37,IF($B$4=$B$48,Q54,IF($B$4=$B$65,Q71,)))</f>
        <v>5.91000676266146</v>
      </c>
      <c r="R15" s="681" t="n">
        <f aca="false">IF($B$4=$B$31,R37,IF($B$4=$B$48,R54,IF($B$4=$B$65,R71,)))</f>
        <v>6.02820689791469</v>
      </c>
      <c r="S15" s="681" t="n">
        <f aca="false">IF($B$4=$B$31,S37,IF($B$4=$B$48,S54,IF($B$4=$B$65,S71,)))</f>
        <v>6.14877103587299</v>
      </c>
      <c r="T15" s="681" t="n">
        <f aca="false">IF($B$4=$B$31,T37,IF($B$4=$B$48,T54,IF($B$4=$B$65,T71,)))</f>
        <v>6.27174645659045</v>
      </c>
      <c r="U15" s="681" t="n">
        <f aca="false">IF($B$4=$B$31,U37,IF($B$4=$B$48,U54,IF($B$4=$B$65,U71,)))</f>
        <v>6.39718138572226</v>
      </c>
      <c r="V15" s="681" t="n">
        <f aca="false">IF($B$4=$B$31,V37,IF($B$4=$B$48,V54,IF($B$4=$B$65,V71,)))</f>
        <v>6.5251250134367</v>
      </c>
      <c r="W15" s="681" t="n">
        <f aca="false">IF($B$4=$B$31,W37,IF($B$4=$B$48,W54,IF($B$4=$B$65,W71,)))</f>
        <v>6.65562751370543</v>
      </c>
      <c r="X15" s="681" t="n">
        <f aca="false">IF($B$4=$B$31,X37,IF($B$4=$B$48,X54,IF($B$4=$B$65,X71,)))</f>
        <v>6.78874006397954</v>
      </c>
      <c r="Y15" s="681" t="n">
        <f aca="false">IF($B$4=$B$31,Y37,IF($B$4=$B$48,Y54,IF($B$4=$B$65,Y71,)))</f>
        <v>6.92451486525913</v>
      </c>
      <c r="Z15" s="681" t="n">
        <f aca="false">IF($B$4=$B$31,Z37,IF($B$4=$B$48,Z54,IF($B$4=$B$65,Z71,)))</f>
        <v>7.06300516256432</v>
      </c>
      <c r="AA15" s="681" t="n">
        <f aca="false">IF($B$4=$B$31,AA37,IF($B$4=$B$48,AA54,IF($B$4=$B$65,AA71,)))</f>
        <v>7.2042652658156</v>
      </c>
      <c r="AB15" s="681" t="n">
        <f aca="false">IF($B$4=$B$31,AB37,IF($B$4=$B$48,AB54,IF($B$4=$B$65,AB71,)))</f>
        <v>7.34835057113192</v>
      </c>
      <c r="AC15" s="681" t="n">
        <f aca="false">IF($B$4=$B$31,AC37,IF($B$4=$B$48,AC54,IF($B$4=$B$65,AC71,)))</f>
        <v>7.49531758255455</v>
      </c>
      <c r="AD15" s="681" t="n">
        <f aca="false">IF($B$4=$B$31,AD37,IF($B$4=$B$48,AD54,IF($B$4=$B$65,AD71,)))</f>
        <v>7.64522393420565</v>
      </c>
      <c r="AE15" s="681" t="n">
        <f aca="false">IF($B$4=$B$31,AE37,IF($B$4=$B$48,AE54,IF($B$4=$B$65,AE71,)))</f>
        <v>7.79812841288976</v>
      </c>
      <c r="AF15" s="681" t="n">
        <f aca="false">IF($B$4=$B$31,AF37,IF($B$4=$B$48,AF54,IF($B$4=$B$65,AF71,)))</f>
        <v>7.95409098114755</v>
      </c>
      <c r="AG15" s="681" t="n">
        <f aca="false">IF($B$4=$B$31,AG37,IF($B$4=$B$48,AG54,IF($B$4=$B$65,AG71,)))</f>
        <v>8.1131728007705</v>
      </c>
      <c r="AH15" s="681" t="n">
        <f aca="false">IF($B$4=$B$31,AH37,IF($B$4=$B$48,AH54,IF($B$4=$B$65,AH71,)))</f>
        <v>8.27543625678591</v>
      </c>
      <c r="AI15" s="681" t="n">
        <f aca="false">IF($B$4=$B$31,AI37,IF($B$4=$B$48,AI54,IF($B$4=$B$65,AI71,)))</f>
        <v>8.44094498192163</v>
      </c>
      <c r="AJ15" s="681" t="n">
        <f aca="false">IF($B$4=$B$31,AJ37,IF($B$4=$B$48,AJ54,IF($B$4=$B$65,AJ71,)))</f>
        <v>8.60976388156007</v>
      </c>
      <c r="AK15" s="681" t="n">
        <f aca="false">IF($B$4=$B$31,AK37,IF($B$4=$B$48,AK54,IF($B$4=$B$65,AK71,)))</f>
        <v>8.78195915919127</v>
      </c>
      <c r="AL15" s="681" t="n">
        <f aca="false">IF($B$4=$B$31,AL37,IF($B$4=$B$48,AL54,IF($B$4=$B$65,AL71,)))</f>
        <v>8.95759834237509</v>
      </c>
      <c r="AM15" s="681" t="n">
        <f aca="false">IF($B$4=$B$31,AM37,IF($B$4=$B$48,AM54,IF($B$4=$B$65,AM71,)))</f>
        <v>9.1367503092226</v>
      </c>
      <c r="AN15" s="681" t="n">
        <f aca="false">IF($B$4=$B$31,AN37,IF($B$4=$B$48,AN54,IF($B$4=$B$65,AN71,)))</f>
        <v>9.31948531540705</v>
      </c>
      <c r="AO15" s="681" t="n">
        <f aca="false">IF($B$4=$B$31,AO37,IF($B$4=$B$48,AO54,IF($B$4=$B$65,AO71,)))</f>
        <v>9.50587502171519</v>
      </c>
      <c r="AP15" s="681" t="n">
        <f aca="false">IF($B$4=$B$31,AP37,IF($B$4=$B$48,AP54,IF($B$4=$B$65,AP71,)))</f>
        <v>9.69599252214949</v>
      </c>
      <c r="AQ15" s="681" t="n">
        <f aca="false">IF($B$4=$B$31,AQ37,IF($B$4=$B$48,AQ54,IF($B$4=$B$65,AQ71,)))</f>
        <v>9.88991237259248</v>
      </c>
      <c r="AR15" s="681" t="n">
        <f aca="false">IF($B$4=$B$31,AR37,IF($B$4=$B$48,AR54,IF($B$4=$B$65,AR71,)))</f>
        <v>10.0877106200443</v>
      </c>
      <c r="AS15" s="681" t="n">
        <f aca="false">IF($B$4=$B$31,AS37,IF($B$4=$B$48,AS54,IF($B$4=$B$65,AS71,)))</f>
        <v>10.2894648324452</v>
      </c>
      <c r="AT15" s="681" t="n">
        <f aca="false">IF($B$4=$B$31,AT37,IF($B$4=$B$48,AT54,IF($B$4=$B$65,AT71,)))</f>
        <v>10.4952541290941</v>
      </c>
      <c r="AU15" s="681" t="n">
        <f aca="false">IF($B$4=$B$31,AU37,IF($B$4=$B$48,AU54,IF($B$4=$B$65,AU71,)))</f>
        <v>10.705159211676</v>
      </c>
      <c r="AV15" s="681" t="n">
        <f aca="false">IF($B$4=$B$31,AV37,IF($B$4=$B$48,AV54,IF($B$4=$B$65,AV71,)))</f>
        <v>10.9192623959095</v>
      </c>
      <c r="AW15" s="681" t="n">
        <f aca="false">IF($B$4=$B$31,AW37,IF($B$4=$B$48,AW54,IF($B$4=$B$65,AW71,)))</f>
        <v>11.1376476438277</v>
      </c>
      <c r="AX15" s="681" t="n">
        <f aca="false">IF($B$4=$B$31,AX37,IF($B$4=$B$48,AX54,IF($B$4=$B$65,AX71,)))</f>
        <v>11.3604005967043</v>
      </c>
      <c r="AY15" s="681" t="n">
        <f aca="false">IF($B$4=$B$31,AY37,IF($B$4=$B$48,AY54,IF($B$4=$B$65,AY71,)))</f>
        <v>11.5876086086384</v>
      </c>
      <c r="AZ15" s="681" t="n">
        <f aca="false">IF($B$4=$B$31,AZ37,IF($B$4=$B$48,AZ54,IF($B$4=$B$65,AZ71,)))</f>
        <v>11.8193607808111</v>
      </c>
      <c r="BA15" s="681" t="n">
        <f aca="false">IF($B$4=$B$31,BA37,IF($B$4=$B$48,BA54,IF($B$4=$B$65,BA71,)))</f>
        <v>12.0557479964273</v>
      </c>
      <c r="BB15" s="681" t="n">
        <f aca="false">IF($B$4=$B$31,BB37,IF($B$4=$B$48,BB54,IF($B$4=$B$65,BB71,)))</f>
        <v>12.2968629563559</v>
      </c>
      <c r="BC15" s="2"/>
      <c r="BD15" s="2"/>
      <c r="BE15" s="2"/>
      <c r="BF15" s="2"/>
      <c r="BG15" s="2"/>
      <c r="BH15" s="2"/>
      <c r="BI15" s="2"/>
      <c r="BJ15" s="2"/>
    </row>
    <row r="16" customFormat="false" ht="13.8" hidden="false" customHeight="false" outlineLevel="0" collapsed="false">
      <c r="A16" s="2"/>
      <c r="B16" s="677" t="s">
        <v>220</v>
      </c>
      <c r="C16" s="678" t="n">
        <f aca="false">IF($B$4=$B$31,$C38,IF($B$4=$B$48,$C55,IF(B8=B70,C71,"")))</f>
        <v>0.02</v>
      </c>
      <c r="D16" s="679" t="s">
        <v>371</v>
      </c>
      <c r="E16" s="680" t="n">
        <v>0</v>
      </c>
      <c r="F16" s="681" t="n">
        <f aca="false">IF($B$4=$B$31,F38,IF($B$4=$B$48,F55,IF($B$4=$B$65,F72,)))</f>
        <v>0</v>
      </c>
      <c r="G16" s="681" t="n">
        <f aca="false">IF($B$4=$B$31,G38,IF($B$4=$B$48,G55,IF($B$4=$B$65,G72,)))</f>
        <v>0</v>
      </c>
      <c r="H16" s="681" t="n">
        <f aca="false">IF($B$4=$B$31,H38,IF($B$4=$B$48,H55,IF($B$4=$B$65,H72,)))</f>
        <v>0</v>
      </c>
      <c r="I16" s="681" t="n">
        <f aca="false">IF($B$4=$B$31,I38,IF($B$4=$B$48,I55,IF($B$4=$B$65,I72,)))</f>
        <v>0</v>
      </c>
      <c r="J16" s="681" t="n">
        <f aca="false">IF($B$4=$B$31,J38,IF($B$4=$B$48,J55,IF($B$4=$B$65,J72,)))</f>
        <v>0</v>
      </c>
      <c r="K16" s="681" t="n">
        <f aca="false">IF($B$4=$B$31,K38,IF($B$4=$B$48,K55,IF($B$4=$B$65,K72,)))</f>
        <v>0</v>
      </c>
      <c r="L16" s="681" t="n">
        <f aca="false">IF($B$4=$B$31,L38,IF($B$4=$B$48,L55,IF($B$4=$B$65,L72,)))</f>
        <v>0</v>
      </c>
      <c r="M16" s="681" t="n">
        <f aca="false">IF($B$4=$B$31,M38,IF($B$4=$B$48,M55,IF($B$4=$B$65,M72,)))</f>
        <v>0</v>
      </c>
      <c r="N16" s="681" t="n">
        <f aca="false">IF($B$4=$B$31,N38,IF($B$4=$B$48,N55,IF($B$4=$B$65,N72,)))</f>
        <v>0</v>
      </c>
      <c r="O16" s="681" t="n">
        <f aca="false">IF($B$4=$B$31,O38,IF($B$4=$B$48,O55,IF($B$4=$B$65,O72,)))</f>
        <v>0</v>
      </c>
      <c r="P16" s="681" t="n">
        <f aca="false">IF($B$4=$B$31,P38,IF($B$4=$B$48,P55,IF($B$4=$B$65,P72,)))</f>
        <v>0</v>
      </c>
      <c r="Q16" s="681" t="n">
        <f aca="false">IF($B$4=$B$31,Q38,IF($B$4=$B$48,Q55,IF($B$4=$B$65,Q72,)))</f>
        <v>0</v>
      </c>
      <c r="R16" s="681" t="n">
        <f aca="false">IF($B$4=$B$31,R38,IF($B$4=$B$48,R55,IF($B$4=$B$65,R72,)))</f>
        <v>0</v>
      </c>
      <c r="S16" s="681" t="n">
        <f aca="false">IF($B$4=$B$31,S38,IF($B$4=$B$48,S55,IF($B$4=$B$65,S72,)))</f>
        <v>0</v>
      </c>
      <c r="T16" s="681" t="n">
        <f aca="false">IF($B$4=$B$31,T38,IF($B$4=$B$48,T55,IF($B$4=$B$65,T72,)))</f>
        <v>0</v>
      </c>
      <c r="U16" s="681" t="n">
        <f aca="false">IF($B$4=$B$31,U38,IF($B$4=$B$48,U55,IF($B$4=$B$65,U72,)))</f>
        <v>0</v>
      </c>
      <c r="V16" s="681" t="n">
        <f aca="false">IF($B$4=$B$31,V38,IF($B$4=$B$48,V55,IF($B$4=$B$65,V72,)))</f>
        <v>0</v>
      </c>
      <c r="W16" s="681" t="n">
        <f aca="false">IF($B$4=$B$31,W38,IF($B$4=$B$48,W55,IF($B$4=$B$65,W72,)))</f>
        <v>0</v>
      </c>
      <c r="X16" s="681" t="n">
        <f aca="false">IF($B$4=$B$31,X38,IF($B$4=$B$48,X55,IF($B$4=$B$65,X72,)))</f>
        <v>0</v>
      </c>
      <c r="Y16" s="681" t="n">
        <f aca="false">IF($B$4=$B$31,Y38,IF($B$4=$B$48,Y55,IF($B$4=$B$65,Y72,)))</f>
        <v>0</v>
      </c>
      <c r="Z16" s="681" t="n">
        <f aca="false">IF($B$4=$B$31,Z38,IF($B$4=$B$48,Z55,IF($B$4=$B$65,Z72,)))</f>
        <v>0</v>
      </c>
      <c r="AA16" s="681" t="n">
        <f aca="false">IF($B$4=$B$31,AA38,IF($B$4=$B$48,AA55,IF($B$4=$B$65,AA72,)))</f>
        <v>0</v>
      </c>
      <c r="AB16" s="681" t="n">
        <f aca="false">IF($B$4=$B$31,AB38,IF($B$4=$B$48,AB55,IF($B$4=$B$65,AB72,)))</f>
        <v>0</v>
      </c>
      <c r="AC16" s="681" t="n">
        <f aca="false">IF($B$4=$B$31,AC38,IF($B$4=$B$48,AC55,IF($B$4=$B$65,AC72,)))</f>
        <v>0</v>
      </c>
      <c r="AD16" s="681" t="n">
        <f aca="false">IF($B$4=$B$31,AD38,IF($B$4=$B$48,AD55,IF($B$4=$B$65,AD72,)))</f>
        <v>0</v>
      </c>
      <c r="AE16" s="681" t="n">
        <f aca="false">IF($B$4=$B$31,AE38,IF($B$4=$B$48,AE55,IF($B$4=$B$65,AE72,)))</f>
        <v>0</v>
      </c>
      <c r="AF16" s="681" t="n">
        <f aca="false">IF($B$4=$B$31,AF38,IF($B$4=$B$48,AF55,IF($B$4=$B$65,AF72,)))</f>
        <v>0</v>
      </c>
      <c r="AG16" s="681" t="n">
        <f aca="false">IF($B$4=$B$31,AG38,IF($B$4=$B$48,AG55,IF($B$4=$B$65,AG72,)))</f>
        <v>0</v>
      </c>
      <c r="AH16" s="681" t="n">
        <f aca="false">IF($B$4=$B$31,AH38,IF($B$4=$B$48,AH55,IF($B$4=$B$65,AH72,)))</f>
        <v>0</v>
      </c>
      <c r="AI16" s="681" t="n">
        <f aca="false">IF($B$4=$B$31,AI38,IF($B$4=$B$48,AI55,IF($B$4=$B$65,AI72,)))</f>
        <v>0</v>
      </c>
      <c r="AJ16" s="681" t="n">
        <f aca="false">IF($B$4=$B$31,AJ38,IF($B$4=$B$48,AJ55,IF($B$4=$B$65,AJ72,)))</f>
        <v>0</v>
      </c>
      <c r="AK16" s="681" t="n">
        <f aca="false">IF($B$4=$B$31,AK38,IF($B$4=$B$48,AK55,IF($B$4=$B$65,AK72,)))</f>
        <v>0</v>
      </c>
      <c r="AL16" s="681" t="n">
        <f aca="false">IF($B$4=$B$31,AL38,IF($B$4=$B$48,AL55,IF($B$4=$B$65,AL72,)))</f>
        <v>0</v>
      </c>
      <c r="AM16" s="681" t="n">
        <f aca="false">IF($B$4=$B$31,AM38,IF($B$4=$B$48,AM55,IF($B$4=$B$65,AM72,)))</f>
        <v>0</v>
      </c>
      <c r="AN16" s="681" t="n">
        <f aca="false">IF($B$4=$B$31,AN38,IF($B$4=$B$48,AN55,IF($B$4=$B$65,AN72,)))</f>
        <v>0</v>
      </c>
      <c r="AO16" s="681" t="n">
        <f aca="false">IF($B$4=$B$31,AO38,IF($B$4=$B$48,AO55,IF($B$4=$B$65,AO72,)))</f>
        <v>0</v>
      </c>
      <c r="AP16" s="681" t="n">
        <f aca="false">IF($B$4=$B$31,AP38,IF($B$4=$B$48,AP55,IF($B$4=$B$65,AP72,)))</f>
        <v>0</v>
      </c>
      <c r="AQ16" s="681" t="n">
        <f aca="false">IF($B$4=$B$31,AQ38,IF($B$4=$B$48,AQ55,IF($B$4=$B$65,AQ72,)))</f>
        <v>0</v>
      </c>
      <c r="AR16" s="681" t="n">
        <f aca="false">IF($B$4=$B$31,AR38,IF($B$4=$B$48,AR55,IF($B$4=$B$65,AR72,)))</f>
        <v>0</v>
      </c>
      <c r="AS16" s="681" t="n">
        <f aca="false">IF($B$4=$B$31,AS38,IF($B$4=$B$48,AS55,IF($B$4=$B$65,AS72,)))</f>
        <v>0</v>
      </c>
      <c r="AT16" s="681" t="n">
        <f aca="false">IF($B$4=$B$31,AT38,IF($B$4=$B$48,AT55,IF($B$4=$B$65,AT72,)))</f>
        <v>0</v>
      </c>
      <c r="AU16" s="681" t="n">
        <f aca="false">IF($B$4=$B$31,AU38,IF($B$4=$B$48,AU55,IF($B$4=$B$65,AU72,)))</f>
        <v>0</v>
      </c>
      <c r="AV16" s="681" t="n">
        <f aca="false">IF($B$4=$B$31,AV38,IF($B$4=$B$48,AV55,IF($B$4=$B$65,AV72,)))</f>
        <v>0</v>
      </c>
      <c r="AW16" s="681" t="n">
        <f aca="false">IF($B$4=$B$31,AW38,IF($B$4=$B$48,AW55,IF($B$4=$B$65,AW72,)))</f>
        <v>0</v>
      </c>
      <c r="AX16" s="681" t="n">
        <f aca="false">IF($B$4=$B$31,AX38,IF($B$4=$B$48,AX55,IF($B$4=$B$65,AX72,)))</f>
        <v>0</v>
      </c>
      <c r="AY16" s="681" t="n">
        <f aca="false">IF($B$4=$B$31,AY38,IF($B$4=$B$48,AY55,IF($B$4=$B$65,AY72,)))</f>
        <v>0</v>
      </c>
      <c r="AZ16" s="681" t="n">
        <f aca="false">IF($B$4=$B$31,AZ38,IF($B$4=$B$48,AZ55,IF($B$4=$B$65,AZ72,)))</f>
        <v>0</v>
      </c>
      <c r="BA16" s="681" t="n">
        <f aca="false">IF($B$4=$B$31,BA38,IF($B$4=$B$48,BA55,IF($B$4=$B$65,BA72,)))</f>
        <v>0</v>
      </c>
      <c r="BB16" s="681" t="n">
        <f aca="false">IF($B$4=$B$31,BB38,IF($B$4=$B$48,BB55,IF($B$4=$B$65,BB72,)))</f>
        <v>0</v>
      </c>
      <c r="BC16" s="2"/>
      <c r="BD16" s="2"/>
      <c r="BE16" s="2"/>
      <c r="BF16" s="2"/>
      <c r="BG16" s="2"/>
      <c r="BH16" s="2"/>
      <c r="BI16" s="2"/>
      <c r="BJ16" s="2"/>
    </row>
    <row r="17" customFormat="false" ht="13.8" hidden="false" customHeight="false" outlineLevel="0" collapsed="false">
      <c r="A17" s="2"/>
      <c r="B17" s="677" t="s">
        <v>223</v>
      </c>
      <c r="C17" s="678" t="n">
        <f aca="false">IF($B$4=$B$31,$C39,IF($B$4=$B$48,$C56,IF(B9=B71,C72,"")))</f>
        <v>0.0125</v>
      </c>
      <c r="D17" s="679" t="s">
        <v>371</v>
      </c>
      <c r="E17" s="680" t="n">
        <v>28</v>
      </c>
      <c r="F17" s="681" t="n">
        <f aca="false">IF($B$4=$B$31,F39,IF($B$4=$B$48,F56,IF($B$4=$B$65,F73,)))</f>
        <v>28.35</v>
      </c>
      <c r="G17" s="681" t="n">
        <f aca="false">IF($B$4=$B$31,G39,IF($B$4=$B$48,G56,IF($B$4=$B$65,G73,)))</f>
        <v>28.704375</v>
      </c>
      <c r="H17" s="681" t="n">
        <f aca="false">IF($B$4=$B$31,H39,IF($B$4=$B$48,H56,IF($B$4=$B$65,H73,)))</f>
        <v>29.0631796875</v>
      </c>
      <c r="I17" s="681" t="n">
        <f aca="false">IF($B$4=$B$31,I39,IF($B$4=$B$48,I56,IF($B$4=$B$65,I73,)))</f>
        <v>29.4264694335937</v>
      </c>
      <c r="J17" s="681" t="n">
        <f aca="false">IF($B$4=$B$31,J39,IF($B$4=$B$48,J56,IF($B$4=$B$65,J73,)))</f>
        <v>29.7943003015137</v>
      </c>
      <c r="K17" s="681" t="n">
        <f aca="false">IF($B$4=$B$31,K39,IF($B$4=$B$48,K56,IF($B$4=$B$65,K73,)))</f>
        <v>30.1667290552826</v>
      </c>
      <c r="L17" s="681" t="n">
        <f aca="false">IF($B$4=$B$31,L39,IF($B$4=$B$48,L56,IF($B$4=$B$65,L73,)))</f>
        <v>30.5438131684736</v>
      </c>
      <c r="M17" s="681" t="n">
        <f aca="false">IF($B$4=$B$31,M39,IF($B$4=$B$48,M56,IF($B$4=$B$65,M73,)))</f>
        <v>30.9256108330795</v>
      </c>
      <c r="N17" s="681" t="n">
        <f aca="false">IF($B$4=$B$31,N39,IF($B$4=$B$48,N56,IF($B$4=$B$65,N73,)))</f>
        <v>31.312180968493</v>
      </c>
      <c r="O17" s="681" t="n">
        <f aca="false">IF($B$4=$B$31,O39,IF($B$4=$B$48,O56,IF($B$4=$B$65,O73,)))</f>
        <v>31.7035832305992</v>
      </c>
      <c r="P17" s="681" t="n">
        <f aca="false">IF($B$4=$B$31,P39,IF($B$4=$B$48,P56,IF($B$4=$B$65,P73,)))</f>
        <v>32.0998780209817</v>
      </c>
      <c r="Q17" s="681" t="n">
        <f aca="false">IF($B$4=$B$31,Q39,IF($B$4=$B$48,Q56,IF($B$4=$B$65,Q73,)))</f>
        <v>32.5011264962439</v>
      </c>
      <c r="R17" s="681" t="n">
        <f aca="false">IF($B$4=$B$31,R39,IF($B$4=$B$48,R56,IF($B$4=$B$65,R73,)))</f>
        <v>32.907390577447</v>
      </c>
      <c r="S17" s="681" t="n">
        <f aca="false">IF($B$4=$B$31,S39,IF($B$4=$B$48,S56,IF($B$4=$B$65,S73,)))</f>
        <v>33.3187329596651</v>
      </c>
      <c r="T17" s="681" t="n">
        <f aca="false">IF($B$4=$B$31,T39,IF($B$4=$B$48,T56,IF($B$4=$B$65,T73,)))</f>
        <v>33.7352171216609</v>
      </c>
      <c r="U17" s="681" t="n">
        <f aca="false">IF($B$4=$B$31,U39,IF($B$4=$B$48,U56,IF($B$4=$B$65,U73,)))</f>
        <v>34.1569073356816</v>
      </c>
      <c r="V17" s="681" t="n">
        <f aca="false">IF($B$4=$B$31,V39,IF($B$4=$B$48,V56,IF($B$4=$B$65,V73,)))</f>
        <v>34.5838686773777</v>
      </c>
      <c r="W17" s="681" t="n">
        <f aca="false">IF($B$4=$B$31,W39,IF($B$4=$B$48,W56,IF($B$4=$B$65,W73,)))</f>
        <v>35.0161670358449</v>
      </c>
      <c r="X17" s="681" t="n">
        <f aca="false">IF($B$4=$B$31,X39,IF($B$4=$B$48,X56,IF($B$4=$B$65,X73,)))</f>
        <v>35.453869123793</v>
      </c>
      <c r="Y17" s="681" t="n">
        <f aca="false">IF($B$4=$B$31,Y39,IF($B$4=$B$48,Y56,IF($B$4=$B$65,Y73,)))</f>
        <v>35.8970424878404</v>
      </c>
      <c r="Z17" s="681" t="n">
        <f aca="false">IF($B$4=$B$31,Z39,IF($B$4=$B$48,Z56,IF($B$4=$B$65,Z73,)))</f>
        <v>36.3457555189384</v>
      </c>
      <c r="AA17" s="681" t="n">
        <f aca="false">IF($B$4=$B$31,AA39,IF($B$4=$B$48,AA56,IF($B$4=$B$65,AA73,)))</f>
        <v>36.8000774629251</v>
      </c>
      <c r="AB17" s="681" t="n">
        <f aca="false">IF($B$4=$B$31,AB39,IF($B$4=$B$48,AB56,IF($B$4=$B$65,AB73,)))</f>
        <v>37.2600784312117</v>
      </c>
      <c r="AC17" s="681" t="n">
        <f aca="false">IF($B$4=$B$31,AC39,IF($B$4=$B$48,AC56,IF($B$4=$B$65,AC73,)))</f>
        <v>37.7258294116018</v>
      </c>
      <c r="AD17" s="681" t="n">
        <f aca="false">IF($B$4=$B$31,AD39,IF($B$4=$B$48,AD56,IF($B$4=$B$65,AD73,)))</f>
        <v>38.1974022792468</v>
      </c>
      <c r="AE17" s="681" t="n">
        <f aca="false">IF($B$4=$B$31,AE39,IF($B$4=$B$48,AE56,IF($B$4=$B$65,AE73,)))</f>
        <v>38.6748698077374</v>
      </c>
      <c r="AF17" s="681" t="n">
        <f aca="false">IF($B$4=$B$31,AF39,IF($B$4=$B$48,AF56,IF($B$4=$B$65,AF73,)))</f>
        <v>39.1583056803341</v>
      </c>
      <c r="AG17" s="681" t="n">
        <f aca="false">IF($B$4=$B$31,AG39,IF($B$4=$B$48,AG56,IF($B$4=$B$65,AG73,)))</f>
        <v>39.6477845013383</v>
      </c>
      <c r="AH17" s="681" t="n">
        <f aca="false">IF($B$4=$B$31,AH39,IF($B$4=$B$48,AH56,IF($B$4=$B$65,AH73,)))</f>
        <v>40.143381807605</v>
      </c>
      <c r="AI17" s="681" t="n">
        <f aca="false">IF($B$4=$B$31,AI39,IF($B$4=$B$48,AI56,IF($B$4=$B$65,AI73,)))</f>
        <v>40.6451740802001</v>
      </c>
      <c r="AJ17" s="681" t="n">
        <f aca="false">IF($B$4=$B$31,AJ39,IF($B$4=$B$48,AJ56,IF($B$4=$B$65,AJ73,)))</f>
        <v>41.1532387562026</v>
      </c>
      <c r="AK17" s="681" t="n">
        <f aca="false">IF($B$4=$B$31,AK39,IF($B$4=$B$48,AK56,IF($B$4=$B$65,AK73,)))</f>
        <v>41.6676542406551</v>
      </c>
      <c r="AL17" s="681" t="n">
        <f aca="false">IF($B$4=$B$31,AL39,IF($B$4=$B$48,AL56,IF($B$4=$B$65,AL73,)))</f>
        <v>42.1884999186633</v>
      </c>
      <c r="AM17" s="681" t="n">
        <f aca="false">IF($B$4=$B$31,AM39,IF($B$4=$B$48,AM56,IF($B$4=$B$65,AM73,)))</f>
        <v>42.7158561676466</v>
      </c>
      <c r="AN17" s="681" t="n">
        <f aca="false">IF($B$4=$B$31,AN39,IF($B$4=$B$48,AN56,IF($B$4=$B$65,AN73,)))</f>
        <v>43.2498043697422</v>
      </c>
      <c r="AO17" s="681" t="n">
        <f aca="false">IF($B$4=$B$31,AO39,IF($B$4=$B$48,AO56,IF($B$4=$B$65,AO73,)))</f>
        <v>43.7904269243639</v>
      </c>
      <c r="AP17" s="681" t="n">
        <f aca="false">IF($B$4=$B$31,AP39,IF($B$4=$B$48,AP56,IF($B$4=$B$65,AP73,)))</f>
        <v>44.3378072609185</v>
      </c>
      <c r="AQ17" s="681" t="n">
        <f aca="false">IF($B$4=$B$31,AQ39,IF($B$4=$B$48,AQ56,IF($B$4=$B$65,AQ73,)))</f>
        <v>44.89202985168</v>
      </c>
      <c r="AR17" s="681" t="n">
        <f aca="false">IF($B$4=$B$31,AR39,IF($B$4=$B$48,AR56,IF($B$4=$B$65,AR73,)))</f>
        <v>45.453180224826</v>
      </c>
      <c r="AS17" s="681" t="n">
        <f aca="false">IF($B$4=$B$31,AS39,IF($B$4=$B$48,AS56,IF($B$4=$B$65,AS73,)))</f>
        <v>46.0213449776363</v>
      </c>
      <c r="AT17" s="681" t="n">
        <f aca="false">IF($B$4=$B$31,AT39,IF($B$4=$B$48,AT56,IF($B$4=$B$65,AT73,)))</f>
        <v>46.5966117898567</v>
      </c>
      <c r="AU17" s="681" t="n">
        <f aca="false">IF($B$4=$B$31,AU39,IF($B$4=$B$48,AU56,IF($B$4=$B$65,AU73,)))</f>
        <v>47.17906943723</v>
      </c>
      <c r="AV17" s="681" t="n">
        <f aca="false">IF($B$4=$B$31,AV39,IF($B$4=$B$48,AV56,IF($B$4=$B$65,AV73,)))</f>
        <v>47.7688078051953</v>
      </c>
      <c r="AW17" s="681" t="n">
        <f aca="false">IF($B$4=$B$31,AW39,IF($B$4=$B$48,AW56,IF($B$4=$B$65,AW73,)))</f>
        <v>48.3659179027603</v>
      </c>
      <c r="AX17" s="681" t="n">
        <f aca="false">IF($B$4=$B$31,AX39,IF($B$4=$B$48,AX56,IF($B$4=$B$65,AX73,)))</f>
        <v>48.9704918765448</v>
      </c>
      <c r="AY17" s="681" t="n">
        <f aca="false">IF($B$4=$B$31,AY39,IF($B$4=$B$48,AY56,IF($B$4=$B$65,AY73,)))</f>
        <v>49.5826230250016</v>
      </c>
      <c r="AZ17" s="681" t="n">
        <f aca="false">IF($B$4=$B$31,AZ39,IF($B$4=$B$48,AZ56,IF($B$4=$B$65,AZ73,)))</f>
        <v>50.2024058128141</v>
      </c>
      <c r="BA17" s="681" t="n">
        <f aca="false">IF($B$4=$B$31,BA39,IF($B$4=$B$48,BA56,IF($B$4=$B$65,BA73,)))</f>
        <v>50.8299358854743</v>
      </c>
      <c r="BB17" s="681" t="n">
        <f aca="false">IF($B$4=$B$31,BB39,IF($B$4=$B$48,BB56,IF($B$4=$B$65,BB73,)))</f>
        <v>51.4653100840427</v>
      </c>
      <c r="BC17" s="2"/>
      <c r="BD17" s="2"/>
      <c r="BE17" s="2"/>
      <c r="BF17" s="2"/>
      <c r="BG17" s="2"/>
      <c r="BH17" s="2"/>
      <c r="BI17" s="2"/>
      <c r="BJ17" s="2"/>
    </row>
    <row r="18" customFormat="false" ht="13.8" hidden="false" customHeight="false" outlineLevel="0" collapsed="false">
      <c r="A18" s="2"/>
      <c r="B18" s="677" t="s">
        <v>372</v>
      </c>
      <c r="C18" s="678" t="n">
        <f aca="false">IF($B$4=$B$31,$C40,IF($B$4=$B$48,$C57,IF(B10=B72,C73,"")))</f>
        <v>0.0125</v>
      </c>
      <c r="D18" s="679" t="s">
        <v>371</v>
      </c>
      <c r="E18" s="680" t="n">
        <v>7.4</v>
      </c>
      <c r="F18" s="681" t="n">
        <f aca="false">IF($B$4=$B$31,F40,IF($B$4=$B$48,F57,IF($B$4=$B$65,F74,)))</f>
        <v>7.4925</v>
      </c>
      <c r="G18" s="681" t="n">
        <f aca="false">IF($B$4=$B$31,G40,IF($B$4=$B$48,G57,IF($B$4=$B$65,G74,)))</f>
        <v>7.58615625</v>
      </c>
      <c r="H18" s="681" t="n">
        <f aca="false">IF($B$4=$B$31,H40,IF($B$4=$B$48,H57,IF($B$4=$B$65,H74,)))</f>
        <v>7.680983203125</v>
      </c>
      <c r="I18" s="681" t="n">
        <f aca="false">IF($B$4=$B$31,I40,IF($B$4=$B$48,I57,IF($B$4=$B$65,I74,)))</f>
        <v>7.77699549316406</v>
      </c>
      <c r="J18" s="681" t="n">
        <f aca="false">IF($B$4=$B$31,J40,IF($B$4=$B$48,J57,IF($B$4=$B$65,J74,)))</f>
        <v>7.87420793682861</v>
      </c>
      <c r="K18" s="681" t="n">
        <f aca="false">IF($B$4=$B$31,K40,IF($B$4=$B$48,K57,IF($B$4=$B$65,K74,)))</f>
        <v>7.97263553603897</v>
      </c>
      <c r="L18" s="681" t="n">
        <f aca="false">IF($B$4=$B$31,L40,IF($B$4=$B$48,L57,IF($B$4=$B$65,L74,)))</f>
        <v>8.07229348023946</v>
      </c>
      <c r="M18" s="681" t="n">
        <f aca="false">IF($B$4=$B$31,M40,IF($B$4=$B$48,M57,IF($B$4=$B$65,M74,)))</f>
        <v>8.17319714874245</v>
      </c>
      <c r="N18" s="681" t="n">
        <f aca="false">IF($B$4=$B$31,N40,IF($B$4=$B$48,N57,IF($B$4=$B$65,N74,)))</f>
        <v>8.27536211310173</v>
      </c>
      <c r="O18" s="681" t="n">
        <f aca="false">IF($B$4=$B$31,O40,IF($B$4=$B$48,O57,IF($B$4=$B$65,O74,)))</f>
        <v>8.3788041395155</v>
      </c>
      <c r="P18" s="681" t="n">
        <f aca="false">IF($B$4=$B$31,P40,IF($B$4=$B$48,P57,IF($B$4=$B$65,P74,)))</f>
        <v>8.48353919125944</v>
      </c>
      <c r="Q18" s="681" t="n">
        <f aca="false">IF($B$4=$B$31,Q40,IF($B$4=$B$48,Q57,IF($B$4=$B$65,Q74,)))</f>
        <v>8.58958343115019</v>
      </c>
      <c r="R18" s="681" t="n">
        <f aca="false">IF($B$4=$B$31,R40,IF($B$4=$B$48,R57,IF($B$4=$B$65,R74,)))</f>
        <v>8.69695322403956</v>
      </c>
      <c r="S18" s="681" t="n">
        <f aca="false">IF($B$4=$B$31,S40,IF($B$4=$B$48,S57,IF($B$4=$B$65,S74,)))</f>
        <v>8.80566513934006</v>
      </c>
      <c r="T18" s="681" t="n">
        <f aca="false">IF($B$4=$B$31,T40,IF($B$4=$B$48,T57,IF($B$4=$B$65,T74,)))</f>
        <v>8.91573595358181</v>
      </c>
      <c r="U18" s="681" t="n">
        <f aca="false">IF($B$4=$B$31,U40,IF($B$4=$B$48,U57,IF($B$4=$B$65,U74,)))</f>
        <v>9.02718265300158</v>
      </c>
      <c r="V18" s="681" t="n">
        <f aca="false">IF($B$4=$B$31,V40,IF($B$4=$B$48,V57,IF($B$4=$B$65,V74,)))</f>
        <v>9.1400224361641</v>
      </c>
      <c r="W18" s="681" t="n">
        <f aca="false">IF($B$4=$B$31,W40,IF($B$4=$B$48,W57,IF($B$4=$B$65,W74,)))</f>
        <v>9.25427271661615</v>
      </c>
      <c r="X18" s="681" t="n">
        <f aca="false">IF($B$4=$B$31,X40,IF($B$4=$B$48,X57,IF($B$4=$B$65,X74,)))</f>
        <v>9.36995112557385</v>
      </c>
      <c r="Y18" s="681" t="n">
        <f aca="false">IF($B$4=$B$31,Y40,IF($B$4=$B$48,Y57,IF($B$4=$B$65,Y74,)))</f>
        <v>9.48707551464353</v>
      </c>
      <c r="Z18" s="681" t="n">
        <f aca="false">IF($B$4=$B$31,Z40,IF($B$4=$B$48,Z57,IF($B$4=$B$65,Z74,)))</f>
        <v>9.60566395857657</v>
      </c>
      <c r="AA18" s="681" t="n">
        <f aca="false">IF($B$4=$B$31,AA40,IF($B$4=$B$48,AA57,IF($B$4=$B$65,AA74,)))</f>
        <v>9.72573475805878</v>
      </c>
      <c r="AB18" s="681" t="n">
        <f aca="false">IF($B$4=$B$31,AB40,IF($B$4=$B$48,AB57,IF($B$4=$B$65,AB74,)))</f>
        <v>9.84730644253451</v>
      </c>
      <c r="AC18" s="681" t="n">
        <f aca="false">IF($B$4=$B$31,AC40,IF($B$4=$B$48,AC57,IF($B$4=$B$65,AC74,)))</f>
        <v>9.97039777306619</v>
      </c>
      <c r="AD18" s="681" t="n">
        <f aca="false">IF($B$4=$B$31,AD40,IF($B$4=$B$48,AD57,IF($B$4=$B$65,AD74,)))</f>
        <v>10.0950277452295</v>
      </c>
      <c r="AE18" s="681" t="n">
        <f aca="false">IF($B$4=$B$31,AE40,IF($B$4=$B$48,AE57,IF($B$4=$B$65,AE74,)))</f>
        <v>10.2212155920449</v>
      </c>
      <c r="AF18" s="681" t="n">
        <f aca="false">IF($B$4=$B$31,AF40,IF($B$4=$B$48,AF57,IF($B$4=$B$65,AF74,)))</f>
        <v>10.3489807869454</v>
      </c>
      <c r="AG18" s="681" t="n">
        <f aca="false">IF($B$4=$B$31,AG40,IF($B$4=$B$48,AG57,IF($B$4=$B$65,AG74,)))</f>
        <v>10.4783430467823</v>
      </c>
      <c r="AH18" s="681" t="n">
        <f aca="false">IF($B$4=$B$31,AH40,IF($B$4=$B$48,AH57,IF($B$4=$B$65,AH74,)))</f>
        <v>10.609322334867</v>
      </c>
      <c r="AI18" s="681" t="n">
        <f aca="false">IF($B$4=$B$31,AI40,IF($B$4=$B$48,AI57,IF($B$4=$B$65,AI74,)))</f>
        <v>10.7419388640529</v>
      </c>
      <c r="AJ18" s="681" t="n">
        <f aca="false">IF($B$4=$B$31,AJ40,IF($B$4=$B$48,AJ57,IF($B$4=$B$65,AJ74,)))</f>
        <v>10.8762130998535</v>
      </c>
      <c r="AK18" s="681" t="n">
        <f aca="false">IF($B$4=$B$31,AK40,IF($B$4=$B$48,AK57,IF($B$4=$B$65,AK74,)))</f>
        <v>11.0121657636017</v>
      </c>
      <c r="AL18" s="681" t="n">
        <f aca="false">IF($B$4=$B$31,AL40,IF($B$4=$B$48,AL57,IF($B$4=$B$65,AL74,)))</f>
        <v>11.1498178356467</v>
      </c>
      <c r="AM18" s="681" t="n">
        <f aca="false">IF($B$4=$B$31,AM40,IF($B$4=$B$48,AM57,IF($B$4=$B$65,AM74,)))</f>
        <v>11.2891905585923</v>
      </c>
      <c r="AN18" s="681" t="n">
        <f aca="false">IF($B$4=$B$31,AN40,IF($B$4=$B$48,AN57,IF($B$4=$B$65,AN74,)))</f>
        <v>11.4303054405747</v>
      </c>
      <c r="AO18" s="681" t="n">
        <f aca="false">IF($B$4=$B$31,AO40,IF($B$4=$B$48,AO57,IF($B$4=$B$65,AO74,)))</f>
        <v>11.5731842585819</v>
      </c>
      <c r="AP18" s="681" t="n">
        <f aca="false">IF($B$4=$B$31,AP40,IF($B$4=$B$48,AP57,IF($B$4=$B$65,AP74,)))</f>
        <v>11.7178490618142</v>
      </c>
      <c r="AQ18" s="681" t="n">
        <f aca="false">IF($B$4=$B$31,AQ40,IF($B$4=$B$48,AQ57,IF($B$4=$B$65,AQ74,)))</f>
        <v>11.8643221750869</v>
      </c>
      <c r="AR18" s="681" t="n">
        <f aca="false">IF($B$4=$B$31,AR40,IF($B$4=$B$48,AR57,IF($B$4=$B$65,AR74,)))</f>
        <v>12.0126262022754</v>
      </c>
      <c r="AS18" s="681" t="n">
        <f aca="false">IF($B$4=$B$31,AS40,IF($B$4=$B$48,AS57,IF($B$4=$B$65,AS74,)))</f>
        <v>12.1627840298039</v>
      </c>
      <c r="AT18" s="681" t="n">
        <f aca="false">IF($B$4=$B$31,AT40,IF($B$4=$B$48,AT57,IF($B$4=$B$65,AT74,)))</f>
        <v>12.3148188301764</v>
      </c>
      <c r="AU18" s="681" t="n">
        <f aca="false">IF($B$4=$B$31,AU40,IF($B$4=$B$48,AU57,IF($B$4=$B$65,AU74,)))</f>
        <v>12.4687540655536</v>
      </c>
      <c r="AV18" s="681" t="n">
        <f aca="false">IF($B$4=$B$31,AV40,IF($B$4=$B$48,AV57,IF($B$4=$B$65,AV74,)))</f>
        <v>12.6246134913731</v>
      </c>
      <c r="AW18" s="681" t="n">
        <f aca="false">IF($B$4=$B$31,AW40,IF($B$4=$B$48,AW57,IF($B$4=$B$65,AW74,)))</f>
        <v>12.7824211600152</v>
      </c>
      <c r="AX18" s="681" t="n">
        <f aca="false">IF($B$4=$B$31,AX40,IF($B$4=$B$48,AX57,IF($B$4=$B$65,AX74,)))</f>
        <v>12.9422014245154</v>
      </c>
      <c r="AY18" s="681" t="n">
        <f aca="false">IF($B$4=$B$31,AY40,IF($B$4=$B$48,AY57,IF($B$4=$B$65,AY74,)))</f>
        <v>13.1039789423218</v>
      </c>
      <c r="AZ18" s="681" t="n">
        <f aca="false">IF($B$4=$B$31,AZ40,IF($B$4=$B$48,AZ57,IF($B$4=$B$65,AZ74,)))</f>
        <v>13.2677786791009</v>
      </c>
      <c r="BA18" s="681" t="n">
        <f aca="false">IF($B$4=$B$31,BA40,IF($B$4=$B$48,BA57,IF($B$4=$B$65,BA74,)))</f>
        <v>0</v>
      </c>
      <c r="BB18" s="681" t="n">
        <f aca="false">IF($B$4=$B$31,BB40,IF($B$4=$B$48,BB57,IF($B$4=$B$65,BB74,)))</f>
        <v>13.601546236497</v>
      </c>
      <c r="BC18" s="2"/>
      <c r="BD18" s="2"/>
      <c r="BE18" s="2"/>
      <c r="BF18" s="2"/>
      <c r="BG18" s="2"/>
      <c r="BH18" s="2"/>
      <c r="BI18" s="2"/>
      <c r="BJ18" s="2"/>
    </row>
    <row r="19" customFormat="false" ht="13.8" hidden="false" customHeight="false" outlineLevel="0" collapsed="false">
      <c r="A19" s="2"/>
      <c r="B19" s="677" t="s">
        <v>231</v>
      </c>
      <c r="C19" s="678" t="n">
        <f aca="false">IF($B$4=$B$31,$C41,IF($B$4=$B$48,$C58,IF(B11=B72,C73,"")))</f>
        <v>0.042</v>
      </c>
      <c r="D19" s="679" t="s">
        <v>371</v>
      </c>
      <c r="E19" s="680" t="n">
        <v>21.9</v>
      </c>
      <c r="F19" s="681" t="n">
        <f aca="false">IF($B$4=$B$31,F41,IF($B$4=$B$48,F58,IF($B$4=$B$65,F75,)))</f>
        <v>17.0888</v>
      </c>
      <c r="G19" s="681" t="n">
        <f aca="false">IF($B$4=$B$31,G41,IF($B$4=$B$48,G58,IF($B$4=$B$65,G75,)))</f>
        <v>17.8065296</v>
      </c>
      <c r="H19" s="681" t="n">
        <f aca="false">IF($B$4=$B$31,H41,IF($B$4=$B$48,H58,IF($B$4=$B$65,H75,)))</f>
        <v>18.5544038432</v>
      </c>
      <c r="I19" s="681" t="n">
        <f aca="false">IF($B$4=$B$31,I41,IF($B$4=$B$48,I58,IF($B$4=$B$65,I75,)))</f>
        <v>19.3336888046144</v>
      </c>
      <c r="J19" s="681" t="n">
        <f aca="false">IF($B$4=$B$31,J41,IF($B$4=$B$48,J58,IF($B$4=$B$65,J75,)))</f>
        <v>20.1457037344082</v>
      </c>
      <c r="K19" s="681" t="n">
        <f aca="false">IF($B$4=$B$31,K41,IF($B$4=$B$48,K58,IF($B$4=$B$65,K75,)))</f>
        <v>20.9918232912533</v>
      </c>
      <c r="L19" s="681" t="n">
        <f aca="false">IF($B$4=$B$31,L41,IF($B$4=$B$48,L58,IF($B$4=$B$65,L75,)))</f>
        <v>21.873479869486</v>
      </c>
      <c r="M19" s="681" t="n">
        <f aca="false">IF($B$4=$B$31,M41,IF($B$4=$B$48,M58,IF($B$4=$B$65,M75,)))</f>
        <v>22.7921660240044</v>
      </c>
      <c r="N19" s="681" t="n">
        <f aca="false">IF($B$4=$B$31,N41,IF($B$4=$B$48,N58,IF($B$4=$B$65,N75,)))</f>
        <v>23.7494369970126</v>
      </c>
      <c r="O19" s="681" t="n">
        <f aca="false">IF($B$4=$B$31,O41,IF($B$4=$B$48,O58,IF($B$4=$B$65,O75,)))</f>
        <v>24.7469133508871</v>
      </c>
      <c r="P19" s="681" t="n">
        <f aca="false">IF($B$4=$B$31,P41,IF($B$4=$B$48,P58,IF($B$4=$B$65,P75,)))</f>
        <v>25.7862837116244</v>
      </c>
      <c r="Q19" s="681" t="n">
        <f aca="false">IF($B$4=$B$31,Q41,IF($B$4=$B$48,Q58,IF($B$4=$B$65,Q75,)))</f>
        <v>26.8693076275126</v>
      </c>
      <c r="R19" s="681" t="n">
        <f aca="false">IF($B$4=$B$31,R41,IF($B$4=$B$48,R58,IF($B$4=$B$65,R75,)))</f>
        <v>27.9978185478681</v>
      </c>
      <c r="S19" s="681" t="n">
        <f aca="false">IF($B$4=$B$31,S41,IF($B$4=$B$48,S58,IF($B$4=$B$65,S75,)))</f>
        <v>29.1737269268786</v>
      </c>
      <c r="T19" s="681" t="n">
        <f aca="false">IF($B$4=$B$31,T41,IF($B$4=$B$48,T58,IF($B$4=$B$65,T75,)))</f>
        <v>30.3990234578075</v>
      </c>
      <c r="U19" s="681" t="n">
        <f aca="false">IF($B$4=$B$31,U41,IF($B$4=$B$48,U58,IF($B$4=$B$65,U75,)))</f>
        <v>31.6757824430354</v>
      </c>
      <c r="V19" s="681" t="n">
        <f aca="false">IF($B$4=$B$31,V41,IF($B$4=$B$48,V58,IF($B$4=$B$65,V75,)))</f>
        <v>33.0061653056429</v>
      </c>
      <c r="W19" s="681" t="n">
        <f aca="false">IF($B$4=$B$31,W41,IF($B$4=$B$48,W58,IF($B$4=$B$65,W75,)))</f>
        <v>34.3924242484799</v>
      </c>
      <c r="X19" s="681" t="n">
        <f aca="false">IF($B$4=$B$31,X41,IF($B$4=$B$48,X58,IF($B$4=$B$65,X75,)))</f>
        <v>35.8369060669161</v>
      </c>
      <c r="Y19" s="681" t="n">
        <f aca="false">IF($B$4=$B$31,Y41,IF($B$4=$B$48,Y58,IF($B$4=$B$65,Y75,)))</f>
        <v>37.3420561217265</v>
      </c>
      <c r="Z19" s="681" t="n">
        <f aca="false">IF($B$4=$B$31,Z41,IF($B$4=$B$48,Z58,IF($B$4=$B$65,Z75,)))</f>
        <v>38.9104224788391</v>
      </c>
      <c r="AA19" s="681" t="n">
        <f aca="false">IF($B$4=$B$31,AA41,IF($B$4=$B$48,AA58,IF($B$4=$B$65,AA75,)))</f>
        <v>40.5446602229503</v>
      </c>
      <c r="AB19" s="681" t="n">
        <f aca="false">IF($B$4=$B$31,AB41,IF($B$4=$B$48,AB58,IF($B$4=$B$65,AB75,)))</f>
        <v>42.2475359523142</v>
      </c>
      <c r="AC19" s="681" t="n">
        <f aca="false">IF($B$4=$B$31,AC41,IF($B$4=$B$48,AC58,IF($B$4=$B$65,AC75,)))</f>
        <v>44.0219324623114</v>
      </c>
      <c r="AD19" s="681" t="n">
        <f aca="false">IF($B$4=$B$31,AD41,IF($B$4=$B$48,AD58,IF($B$4=$B$65,AD75,)))</f>
        <v>45.8708536257285</v>
      </c>
      <c r="AE19" s="681" t="n">
        <f aca="false">IF($B$4=$B$31,AE41,IF($B$4=$B$48,AE58,IF($B$4=$B$65,AE75,)))</f>
        <v>47.7974294780091</v>
      </c>
      <c r="AF19" s="681" t="n">
        <f aca="false">IF($B$4=$B$31,AF41,IF($B$4=$B$48,AF58,IF($B$4=$B$65,AF75,)))</f>
        <v>49.8049215160855</v>
      </c>
      <c r="AG19" s="681" t="n">
        <f aca="false">IF($B$4=$B$31,AG41,IF($B$4=$B$48,AG58,IF($B$4=$B$65,AG75,)))</f>
        <v>51.8967282197611</v>
      </c>
      <c r="AH19" s="681" t="n">
        <f aca="false">IF($B$4=$B$31,AH41,IF($B$4=$B$48,AH58,IF($B$4=$B$65,AH75,)))</f>
        <v>54.076390804991</v>
      </c>
      <c r="AI19" s="681" t="n">
        <f aca="false">IF($B$4=$B$31,AI41,IF($B$4=$B$48,AI58,IF($B$4=$B$65,AI75,)))</f>
        <v>56.3475992188007</v>
      </c>
      <c r="AJ19" s="681" t="n">
        <f aca="false">IF($B$4=$B$31,AJ41,IF($B$4=$B$48,AJ58,IF($B$4=$B$65,AJ75,)))</f>
        <v>58.7141983859903</v>
      </c>
      <c r="AK19" s="681" t="n">
        <f aca="false">IF($B$4=$B$31,AK41,IF($B$4=$B$48,AK58,IF($B$4=$B$65,AK75,)))</f>
        <v>61.1801947182019</v>
      </c>
      <c r="AL19" s="681" t="n">
        <f aca="false">IF($B$4=$B$31,AL41,IF($B$4=$B$48,AL58,IF($B$4=$B$65,AL75,)))</f>
        <v>63.7497628963664</v>
      </c>
      <c r="AM19" s="681" t="n">
        <f aca="false">IF($B$4=$B$31,AM41,IF($B$4=$B$48,AM58,IF($B$4=$B$65,AM75,)))</f>
        <v>66.4272529380138</v>
      </c>
      <c r="AN19" s="681" t="n">
        <f aca="false">IF($B$4=$B$31,AN41,IF($B$4=$B$48,AN58,IF($B$4=$B$65,AN75,)))</f>
        <v>69.2171975614103</v>
      </c>
      <c r="AO19" s="681" t="n">
        <f aca="false">IF($B$4=$B$31,AO41,IF($B$4=$B$48,AO58,IF($B$4=$B$65,AO75,)))</f>
        <v>72.1243198589896</v>
      </c>
      <c r="AP19" s="681" t="n">
        <f aca="false">IF($B$4=$B$31,AP41,IF($B$4=$B$48,AP58,IF($B$4=$B$65,AP75,)))</f>
        <v>75.1535412930672</v>
      </c>
      <c r="AQ19" s="681" t="n">
        <f aca="false">IF($B$4=$B$31,AQ41,IF($B$4=$B$48,AQ58,IF($B$4=$B$65,AQ75,)))</f>
        <v>78.309990027376</v>
      </c>
      <c r="AR19" s="681" t="n">
        <f aca="false">IF($B$4=$B$31,AR41,IF($B$4=$B$48,AR58,IF($B$4=$B$65,AR75,)))</f>
        <v>81.5990096085258</v>
      </c>
      <c r="AS19" s="681" t="n">
        <f aca="false">IF($B$4=$B$31,AS41,IF($B$4=$B$48,AS58,IF($B$4=$B$65,AS75,)))</f>
        <v>85.0261680120838</v>
      </c>
      <c r="AT19" s="681" t="n">
        <f aca="false">IF($B$4=$B$31,AT41,IF($B$4=$B$48,AT58,IF($B$4=$B$65,AT75,)))</f>
        <v>88.5972670685914</v>
      </c>
      <c r="AU19" s="681" t="n">
        <f aca="false">IF($B$4=$B$31,AU41,IF($B$4=$B$48,AU58,IF($B$4=$B$65,AU75,)))</f>
        <v>92.3183522854722</v>
      </c>
      <c r="AV19" s="681" t="n">
        <f aca="false">IF($B$4=$B$31,AV41,IF($B$4=$B$48,AV58,IF($B$4=$B$65,AV75,)))</f>
        <v>96.195723081462</v>
      </c>
      <c r="AW19" s="681" t="n">
        <f aca="false">IF($B$4=$B$31,AW41,IF($B$4=$B$48,AW58,IF($B$4=$B$65,AW75,)))</f>
        <v>100.235943450883</v>
      </c>
      <c r="AX19" s="681" t="n">
        <f aca="false">IF($B$4=$B$31,AX41,IF($B$4=$B$48,AX58,IF($B$4=$B$65,AX75,)))</f>
        <v>104.445853075821</v>
      </c>
      <c r="AY19" s="681" t="n">
        <f aca="false">IF($B$4=$B$31,AY41,IF($B$4=$B$48,AY58,IF($B$4=$B$65,AY75,)))</f>
        <v>108.832578905005</v>
      </c>
      <c r="AZ19" s="681" t="n">
        <f aca="false">IF($B$4=$B$31,AZ41,IF($B$4=$B$48,AZ58,IF($B$4=$B$65,AZ75,)))</f>
        <v>113.403547219015</v>
      </c>
      <c r="BA19" s="681" t="n">
        <f aca="false">IF($B$4=$B$31,BA41,IF($B$4=$B$48,BA58,IF($B$4=$B$65,BA75,)))</f>
        <v>118.166496202214</v>
      </c>
      <c r="BB19" s="681" t="n">
        <f aca="false">IF($B$4=$B$31,BB41,IF($B$4=$B$48,BB58,IF($B$4=$B$65,BB75,)))</f>
        <v>123.129489042707</v>
      </c>
      <c r="BC19" s="2"/>
      <c r="BD19" s="2"/>
      <c r="BE19" s="2"/>
      <c r="BF19" s="2"/>
      <c r="BG19" s="2"/>
      <c r="BH19" s="2"/>
      <c r="BI19" s="2"/>
      <c r="BJ19" s="2"/>
    </row>
    <row r="20" customFormat="false" ht="13.8" hidden="false" customHeight="false" outlineLevel="0" collapsed="false">
      <c r="A20" s="2"/>
      <c r="B20" s="677" t="s">
        <v>232</v>
      </c>
      <c r="C20" s="678" t="n">
        <f aca="false">IF($B$4=$B$31,$C42,IF($B$4=$B$48,$C59,IF(B12=B73,C75,"")))</f>
        <v>0.042</v>
      </c>
      <c r="D20" s="679" t="s">
        <v>371</v>
      </c>
      <c r="E20" s="680" t="n">
        <v>16.4</v>
      </c>
      <c r="F20" s="681" t="n">
        <f aca="false">IF($B$4=$B$31,F42,IF($B$4=$B$48,F59,IF($B$4=$B$65,F76,)))</f>
        <v>2.55</v>
      </c>
      <c r="G20" s="681" t="n">
        <f aca="false">IF($B$4=$B$31,G42,IF($B$4=$B$48,G59,IF($B$4=$B$65,G76,)))</f>
        <v>2.601</v>
      </c>
      <c r="H20" s="681" t="n">
        <f aca="false">IF($B$4=$B$31,H42,IF($B$4=$B$48,H59,IF($B$4=$B$65,H76,)))</f>
        <v>2.65302</v>
      </c>
      <c r="I20" s="681" t="n">
        <f aca="false">IF($B$4=$B$31,I42,IF($B$4=$B$48,I59,IF($B$4=$B$65,I76,)))</f>
        <v>2.7060804</v>
      </c>
      <c r="J20" s="681" t="n">
        <f aca="false">IF($B$4=$B$31,J42,IF($B$4=$B$48,J59,IF($B$4=$B$65,J76,)))</f>
        <v>2.760202008</v>
      </c>
      <c r="K20" s="681" t="n">
        <f aca="false">IF($B$4=$B$31,K42,IF($B$4=$B$48,K59,IF($B$4=$B$65,K76,)))</f>
        <v>2.81540604816</v>
      </c>
      <c r="L20" s="681" t="n">
        <f aca="false">IF($B$4=$B$31,L42,IF($B$4=$B$48,L59,IF($B$4=$B$65,L76,)))</f>
        <v>2.8717141691232</v>
      </c>
      <c r="M20" s="681" t="n">
        <f aca="false">IF($B$4=$B$31,M42,IF($B$4=$B$48,M59,IF($B$4=$B$65,M76,)))</f>
        <v>2.92914845250566</v>
      </c>
      <c r="N20" s="681" t="n">
        <f aca="false">IF($B$4=$B$31,N42,IF($B$4=$B$48,N59,IF($B$4=$B$65,N76,)))</f>
        <v>2.98773142155578</v>
      </c>
      <c r="O20" s="681" t="n">
        <f aca="false">IF($B$4=$B$31,O42,IF($B$4=$B$48,O59,IF($B$4=$B$65,O76,)))</f>
        <v>3.04748604998689</v>
      </c>
      <c r="P20" s="681" t="n">
        <f aca="false">IF($B$4=$B$31,P42,IF($B$4=$B$48,P59,IF($B$4=$B$65,P76,)))</f>
        <v>3.10843577098663</v>
      </c>
      <c r="Q20" s="681" t="n">
        <f aca="false">IF($B$4=$B$31,Q42,IF($B$4=$B$48,Q59,IF($B$4=$B$65,Q76,)))</f>
        <v>3.17060448640636</v>
      </c>
      <c r="R20" s="681" t="n">
        <f aca="false">IF($B$4=$B$31,R42,IF($B$4=$B$48,R59,IF($B$4=$B$65,R76,)))</f>
        <v>3.23401657613449</v>
      </c>
      <c r="S20" s="681" t="n">
        <f aca="false">IF($B$4=$B$31,S42,IF($B$4=$B$48,S59,IF($B$4=$B$65,S76,)))</f>
        <v>3.29869690765718</v>
      </c>
      <c r="T20" s="681" t="n">
        <f aca="false">IF($B$4=$B$31,T42,IF($B$4=$B$48,T59,IF($B$4=$B$65,T76,)))</f>
        <v>3.36467084581032</v>
      </c>
      <c r="U20" s="681" t="n">
        <f aca="false">IF($B$4=$B$31,U42,IF($B$4=$B$48,U59,IF($B$4=$B$65,U76,)))</f>
        <v>3.43196426272653</v>
      </c>
      <c r="V20" s="681" t="n">
        <f aca="false">IF($B$4=$B$31,V42,IF($B$4=$B$48,V59,IF($B$4=$B$65,V76,)))</f>
        <v>3.50060354798106</v>
      </c>
      <c r="W20" s="681" t="n">
        <f aca="false">IF($B$4=$B$31,W42,IF($B$4=$B$48,W59,IF($B$4=$B$65,W76,)))</f>
        <v>3.57061561894068</v>
      </c>
      <c r="X20" s="681" t="n">
        <f aca="false">IF($B$4=$B$31,X42,IF($B$4=$B$48,X59,IF($B$4=$B$65,X76,)))</f>
        <v>3.6420279313195</v>
      </c>
      <c r="Y20" s="681" t="n">
        <f aca="false">IF($B$4=$B$31,Y42,IF($B$4=$B$48,Y59,IF($B$4=$B$65,Y76,)))</f>
        <v>3.71486848994589</v>
      </c>
      <c r="Z20" s="681" t="n">
        <f aca="false">IF($B$4=$B$31,Z42,IF($B$4=$B$48,Z59,IF($B$4=$B$65,Z76,)))</f>
        <v>3.7891658597448</v>
      </c>
      <c r="AA20" s="681" t="n">
        <f aca="false">IF($B$4=$B$31,AA42,IF($B$4=$B$48,AA59,IF($B$4=$B$65,AA76,)))</f>
        <v>3.8649491769397</v>
      </c>
      <c r="AB20" s="681" t="n">
        <f aca="false">IF($B$4=$B$31,AB42,IF($B$4=$B$48,AB59,IF($B$4=$B$65,AB76,)))</f>
        <v>3.9422481604785</v>
      </c>
      <c r="AC20" s="681" t="n">
        <f aca="false">IF($B$4=$B$31,AC42,IF($B$4=$B$48,AC59,IF($B$4=$B$65,AC76,)))</f>
        <v>4.02109312368807</v>
      </c>
      <c r="AD20" s="681" t="n">
        <f aca="false">IF($B$4=$B$31,AD42,IF($B$4=$B$48,AD59,IF($B$4=$B$65,AD76,)))</f>
        <v>4.10151498616183</v>
      </c>
      <c r="AE20" s="681" t="n">
        <f aca="false">IF($B$4=$B$31,AE42,IF($B$4=$B$48,AE59,IF($B$4=$B$65,AE76,)))</f>
        <v>4.18354528588506</v>
      </c>
      <c r="AF20" s="681" t="n">
        <f aca="false">IF($B$4=$B$31,AF42,IF($B$4=$B$48,AF59,IF($B$4=$B$65,AF76,)))</f>
        <v>4.26721619160276</v>
      </c>
      <c r="AG20" s="681" t="n">
        <f aca="false">IF($B$4=$B$31,AG42,IF($B$4=$B$48,AG59,IF($B$4=$B$65,AG76,)))</f>
        <v>4.35256051543482</v>
      </c>
      <c r="AH20" s="681" t="n">
        <f aca="false">IF($B$4=$B$31,AH42,IF($B$4=$B$48,AH59,IF($B$4=$B$65,AH76,)))</f>
        <v>4.43961172574352</v>
      </c>
      <c r="AI20" s="681" t="n">
        <f aca="false">IF($B$4=$B$31,AI42,IF($B$4=$B$48,AI59,IF($B$4=$B$65,AI76,)))</f>
        <v>4.52840396025839</v>
      </c>
      <c r="AJ20" s="681" t="n">
        <f aca="false">IF($B$4=$B$31,AJ42,IF($B$4=$B$48,AJ59,IF($B$4=$B$65,AJ76,)))</f>
        <v>4.61897203946355</v>
      </c>
      <c r="AK20" s="681" t="n">
        <f aca="false">IF($B$4=$B$31,AK42,IF($B$4=$B$48,AK59,IF($B$4=$B$65,AK76,)))</f>
        <v>4.71135148025283</v>
      </c>
      <c r="AL20" s="681" t="n">
        <f aca="false">IF($B$4=$B$31,AL42,IF($B$4=$B$48,AL59,IF($B$4=$B$65,AL76,)))</f>
        <v>4.80557850985788</v>
      </c>
      <c r="AM20" s="681" t="n">
        <f aca="false">IF($B$4=$B$31,AM42,IF($B$4=$B$48,AM59,IF($B$4=$B$65,AM76,)))</f>
        <v>4.90169008005504</v>
      </c>
      <c r="AN20" s="681" t="n">
        <f aca="false">IF($B$4=$B$31,AN42,IF($B$4=$B$48,AN59,IF($B$4=$B$65,AN76,)))</f>
        <v>4.99972388165614</v>
      </c>
      <c r="AO20" s="681" t="n">
        <f aca="false">IF($B$4=$B$31,AO42,IF($B$4=$B$48,AO59,IF($B$4=$B$65,AO76,)))</f>
        <v>5.09971835928926</v>
      </c>
      <c r="AP20" s="681" t="n">
        <f aca="false">IF($B$4=$B$31,AP42,IF($B$4=$B$48,AP59,IF($B$4=$B$65,AP76,)))</f>
        <v>5.20171272647505</v>
      </c>
      <c r="AQ20" s="681" t="n">
        <f aca="false">IF($B$4=$B$31,AQ42,IF($B$4=$B$48,AQ59,IF($B$4=$B$65,AQ76,)))</f>
        <v>5.30574698100455</v>
      </c>
      <c r="AR20" s="681" t="n">
        <f aca="false">IF($B$4=$B$31,AR42,IF($B$4=$B$48,AR59,IF($B$4=$B$65,AR76,)))</f>
        <v>5.41186192062464</v>
      </c>
      <c r="AS20" s="681" t="n">
        <f aca="false">IF($B$4=$B$31,AS42,IF($B$4=$B$48,AS59,IF($B$4=$B$65,AS76,)))</f>
        <v>5.52009915903713</v>
      </c>
      <c r="AT20" s="681" t="n">
        <f aca="false">IF($B$4=$B$31,AT42,IF($B$4=$B$48,AT59,IF($B$4=$B$65,AT76,)))</f>
        <v>5.63050114221788</v>
      </c>
      <c r="AU20" s="681" t="n">
        <f aca="false">IF($B$4=$B$31,AU42,IF($B$4=$B$48,AU59,IF($B$4=$B$65,AU76,)))</f>
        <v>5.74311116506224</v>
      </c>
      <c r="AV20" s="681" t="n">
        <f aca="false">IF($B$4=$B$31,AV42,IF($B$4=$B$48,AV59,IF($B$4=$B$65,AV76,)))</f>
        <v>5.85797338836348</v>
      </c>
      <c r="AW20" s="681" t="n">
        <f aca="false">IF($B$4=$B$31,AW42,IF($B$4=$B$48,AW59,IF($B$4=$B$65,AW76,)))</f>
        <v>5.97513285613075</v>
      </c>
      <c r="AX20" s="681" t="n">
        <f aca="false">IF($B$4=$B$31,AX42,IF($B$4=$B$48,AX59,IF($B$4=$B$65,AX76,)))</f>
        <v>6.09463551325336</v>
      </c>
      <c r="AY20" s="681" t="n">
        <f aca="false">IF($B$4=$B$31,AY42,IF($B$4=$B$48,AY59,IF($B$4=$B$65,AY76,)))</f>
        <v>6.21652822351843</v>
      </c>
      <c r="AZ20" s="681" t="n">
        <f aca="false">IF($B$4=$B$31,AZ42,IF($B$4=$B$48,AZ59,IF($B$4=$B$65,AZ76,)))</f>
        <v>6.3408587879888</v>
      </c>
      <c r="BA20" s="681" t="n">
        <f aca="false">IF($B$4=$B$31,BA42,IF($B$4=$B$48,BA59,IF($B$4=$B$65,BA76,)))</f>
        <v>6.46767596374858</v>
      </c>
      <c r="BB20" s="681" t="n">
        <f aca="false">IF($B$4=$B$31,BB42,IF($B$4=$B$48,BB59,IF($B$4=$B$65,BB76,)))</f>
        <v>6.59702948302355</v>
      </c>
      <c r="BC20" s="2"/>
      <c r="BD20" s="2"/>
      <c r="BE20" s="2"/>
      <c r="BF20" s="2"/>
      <c r="BG20" s="2"/>
      <c r="BH20" s="2"/>
      <c r="BI20" s="2"/>
      <c r="BJ20" s="2"/>
    </row>
    <row r="21" customFormat="false" ht="13.8" hidden="false" customHeight="false" outlineLevel="0" collapsed="false">
      <c r="A21" s="2"/>
      <c r="B21" s="677" t="s">
        <v>216</v>
      </c>
      <c r="C21" s="678" t="n">
        <f aca="false">IF($B$4=$B$31,$C43,IF($B$4=$B$48,$C60,IF(B13=B75,C76,"")))</f>
        <v>0.02</v>
      </c>
      <c r="D21" s="679" t="s">
        <v>371</v>
      </c>
      <c r="E21" s="680" t="n">
        <v>2.5</v>
      </c>
      <c r="F21" s="681" t="n">
        <f aca="false">IF($B$4=$B$31,F43,IF($B$4=$B$48,F60,IF($B$4=$B$65,F77,)))</f>
        <v>6.12</v>
      </c>
      <c r="G21" s="681" t="n">
        <f aca="false">IF($B$4=$B$31,G43,IF($B$4=$B$48,G60,IF($B$4=$B$65,G77,)))</f>
        <v>6.2424</v>
      </c>
      <c r="H21" s="681" t="n">
        <f aca="false">IF($B$4=$B$31,H43,IF($B$4=$B$48,H60,IF($B$4=$B$65,H77,)))</f>
        <v>6.367248</v>
      </c>
      <c r="I21" s="681" t="n">
        <f aca="false">IF($B$4=$B$31,I43,IF($B$4=$B$48,I60,IF($B$4=$B$65,I77,)))</f>
        <v>6.49459296</v>
      </c>
      <c r="J21" s="681" t="n">
        <f aca="false">IF($B$4=$B$31,J43,IF($B$4=$B$48,J60,IF($B$4=$B$65,J77,)))</f>
        <v>6.6244848192</v>
      </c>
      <c r="K21" s="681" t="n">
        <f aca="false">IF($B$4=$B$31,K43,IF($B$4=$B$48,K60,IF($B$4=$B$65,K77,)))</f>
        <v>6.756974515584</v>
      </c>
      <c r="L21" s="681" t="n">
        <f aca="false">IF($B$4=$B$31,L43,IF($B$4=$B$48,L60,IF($B$4=$B$65,L77,)))</f>
        <v>6.89211400589568</v>
      </c>
      <c r="M21" s="681" t="n">
        <f aca="false">IF($B$4=$B$31,M43,IF($B$4=$B$48,M60,IF($B$4=$B$65,M77,)))</f>
        <v>7.02995628601359</v>
      </c>
      <c r="N21" s="681" t="n">
        <f aca="false">IF($B$4=$B$31,N43,IF($B$4=$B$48,N60,IF($B$4=$B$65,N77,)))</f>
        <v>7.17055541173387</v>
      </c>
      <c r="O21" s="681" t="n">
        <f aca="false">IF($B$4=$B$31,O43,IF($B$4=$B$48,O60,IF($B$4=$B$65,O77,)))</f>
        <v>7.31396651996854</v>
      </c>
      <c r="P21" s="681" t="n">
        <f aca="false">IF($B$4=$B$31,P43,IF($B$4=$B$48,P60,IF($B$4=$B$65,P77,)))</f>
        <v>7.46024585036792</v>
      </c>
      <c r="Q21" s="681" t="n">
        <f aca="false">IF($B$4=$B$31,Q43,IF($B$4=$B$48,Q60,IF($B$4=$B$65,Q77,)))</f>
        <v>7.60945076737527</v>
      </c>
      <c r="R21" s="681" t="n">
        <f aca="false">IF($B$4=$B$31,R43,IF($B$4=$B$48,R60,IF($B$4=$B$65,R77,)))</f>
        <v>7.76163978272278</v>
      </c>
      <c r="S21" s="681" t="n">
        <f aca="false">IF($B$4=$B$31,S43,IF($B$4=$B$48,S60,IF($B$4=$B$65,S77,)))</f>
        <v>7.91687257837723</v>
      </c>
      <c r="T21" s="681" t="n">
        <f aca="false">IF($B$4=$B$31,T43,IF($B$4=$B$48,T60,IF($B$4=$B$65,T77,)))</f>
        <v>8.07521002994478</v>
      </c>
      <c r="U21" s="681" t="n">
        <f aca="false">IF($B$4=$B$31,U43,IF($B$4=$B$48,U60,IF($B$4=$B$65,U77,)))</f>
        <v>8.23671423054368</v>
      </c>
      <c r="V21" s="681" t="n">
        <f aca="false">IF($B$4=$B$31,V43,IF($B$4=$B$48,V60,IF($B$4=$B$65,V77,)))</f>
        <v>8.40144851515455</v>
      </c>
      <c r="W21" s="681" t="n">
        <f aca="false">IF($B$4=$B$31,W43,IF($B$4=$B$48,W60,IF($B$4=$B$65,W77,)))</f>
        <v>8.56947748545764</v>
      </c>
      <c r="X21" s="681" t="n">
        <f aca="false">IF($B$4=$B$31,X43,IF($B$4=$B$48,X60,IF($B$4=$B$65,X77,)))</f>
        <v>8.74086703516679</v>
      </c>
      <c r="Y21" s="681" t="n">
        <f aca="false">IF($B$4=$B$31,Y43,IF($B$4=$B$48,Y60,IF($B$4=$B$65,Y77,)))</f>
        <v>8.91568437587013</v>
      </c>
      <c r="Z21" s="681" t="n">
        <f aca="false">IF($B$4=$B$31,Z43,IF($B$4=$B$48,Z60,IF($B$4=$B$65,Z77,)))</f>
        <v>9.09399806338753</v>
      </c>
      <c r="AA21" s="681" t="n">
        <f aca="false">IF($B$4=$B$31,AA43,IF($B$4=$B$48,AA60,IF($B$4=$B$65,AA77,)))</f>
        <v>9.27587802465528</v>
      </c>
      <c r="AB21" s="681" t="n">
        <f aca="false">IF($B$4=$B$31,AB43,IF($B$4=$B$48,AB60,IF($B$4=$B$65,AB77,)))</f>
        <v>9.46139558514839</v>
      </c>
      <c r="AC21" s="681" t="n">
        <f aca="false">IF($B$4=$B$31,AC43,IF($B$4=$B$48,AC60,IF($B$4=$B$65,AC77,)))</f>
        <v>9.65062349685136</v>
      </c>
      <c r="AD21" s="681" t="n">
        <f aca="false">IF($B$4=$B$31,AD43,IF($B$4=$B$48,AD60,IF($B$4=$B$65,AD77,)))</f>
        <v>9.84363596678838</v>
      </c>
      <c r="AE21" s="681" t="n">
        <f aca="false">IF($B$4=$B$31,AE43,IF($B$4=$B$48,AE60,IF($B$4=$B$65,AE77,)))</f>
        <v>10.0405086861242</v>
      </c>
      <c r="AF21" s="681" t="n">
        <f aca="false">IF($B$4=$B$31,AF43,IF($B$4=$B$48,AF60,IF($B$4=$B$65,AF77,)))</f>
        <v>10.2413188598466</v>
      </c>
      <c r="AG21" s="681" t="n">
        <f aca="false">IF($B$4=$B$31,AG43,IF($B$4=$B$48,AG60,IF($B$4=$B$65,AG77,)))</f>
        <v>10.4461452370436</v>
      </c>
      <c r="AH21" s="681" t="n">
        <f aca="false">IF($B$4=$B$31,AH43,IF($B$4=$B$48,AH60,IF($B$4=$B$65,AH77,)))</f>
        <v>10.6550681417844</v>
      </c>
      <c r="AI21" s="681" t="n">
        <f aca="false">IF($B$4=$B$31,AI43,IF($B$4=$B$48,AI60,IF($B$4=$B$65,AI77,)))</f>
        <v>10.8681695046201</v>
      </c>
      <c r="AJ21" s="681" t="n">
        <f aca="false">IF($B$4=$B$31,AJ43,IF($B$4=$B$48,AJ60,IF($B$4=$B$65,AJ77,)))</f>
        <v>11.0855328947125</v>
      </c>
      <c r="AK21" s="681" t="n">
        <f aca="false">IF($B$4=$B$31,AK43,IF($B$4=$B$48,AK60,IF($B$4=$B$65,AK77,)))</f>
        <v>11.3072435526068</v>
      </c>
      <c r="AL21" s="681" t="n">
        <f aca="false">IF($B$4=$B$31,AL43,IF($B$4=$B$48,AL60,IF($B$4=$B$65,AL77,)))</f>
        <v>11.5333884236589</v>
      </c>
      <c r="AM21" s="681" t="n">
        <f aca="false">IF($B$4=$B$31,AM43,IF($B$4=$B$48,AM60,IF($B$4=$B$65,AM77,)))</f>
        <v>11.7640561921321</v>
      </c>
      <c r="AN21" s="681" t="n">
        <f aca="false">IF($B$4=$B$31,AN43,IF($B$4=$B$48,AN60,IF($B$4=$B$65,AN77,)))</f>
        <v>11.9993373159747</v>
      </c>
      <c r="AO21" s="681" t="n">
        <f aca="false">IF($B$4=$B$31,AO43,IF($B$4=$B$48,AO60,IF($B$4=$B$65,AO77,)))</f>
        <v>12.2393240622942</v>
      </c>
      <c r="AP21" s="681" t="n">
        <f aca="false">IF($B$4=$B$31,AP43,IF($B$4=$B$48,AP60,IF($B$4=$B$65,AP77,)))</f>
        <v>12.4841105435401</v>
      </c>
      <c r="AQ21" s="681" t="n">
        <f aca="false">IF($B$4=$B$31,AQ43,IF($B$4=$B$48,AQ60,IF($B$4=$B$65,AQ77,)))</f>
        <v>12.7337927544109</v>
      </c>
      <c r="AR21" s="681" t="n">
        <f aca="false">IF($B$4=$B$31,AR43,IF($B$4=$B$48,AR60,IF($B$4=$B$65,AR77,)))</f>
        <v>12.9884686094991</v>
      </c>
      <c r="AS21" s="681" t="n">
        <f aca="false">IF($B$4=$B$31,AS43,IF($B$4=$B$48,AS60,IF($B$4=$B$65,AS77,)))</f>
        <v>13.2482379816891</v>
      </c>
      <c r="AT21" s="681" t="n">
        <f aca="false">IF($B$4=$B$31,AT43,IF($B$4=$B$48,AT60,IF($B$4=$B$65,AT77,)))</f>
        <v>13.5132027413229</v>
      </c>
      <c r="AU21" s="681" t="n">
        <f aca="false">IF($B$4=$B$31,AU43,IF($B$4=$B$48,AU60,IF($B$4=$B$65,AU77,)))</f>
        <v>13.7834667961494</v>
      </c>
      <c r="AV21" s="681" t="n">
        <f aca="false">IF($B$4=$B$31,AV43,IF($B$4=$B$48,AV60,IF($B$4=$B$65,AV77,)))</f>
        <v>14.0591361320724</v>
      </c>
      <c r="AW21" s="681" t="n">
        <f aca="false">IF($B$4=$B$31,AW43,IF($B$4=$B$48,AW60,IF($B$4=$B$65,AW77,)))</f>
        <v>14.3403188547138</v>
      </c>
      <c r="AX21" s="681" t="n">
        <f aca="false">IF($B$4=$B$31,AX43,IF($B$4=$B$48,AX60,IF($B$4=$B$65,AX77,)))</f>
        <v>14.6271252318081</v>
      </c>
      <c r="AY21" s="681" t="n">
        <f aca="false">IF($B$4=$B$31,AY43,IF($B$4=$B$48,AY60,IF($B$4=$B$65,AY77,)))</f>
        <v>14.9196677364442</v>
      </c>
      <c r="AZ21" s="681" t="n">
        <f aca="false">IF($B$4=$B$31,AZ43,IF($B$4=$B$48,AZ60,IF($B$4=$B$65,AZ77,)))</f>
        <v>15.2180610911731</v>
      </c>
      <c r="BA21" s="681" t="n">
        <f aca="false">IF($B$4=$B$31,BA43,IF($B$4=$B$48,BA60,IF($B$4=$B$65,BA77,)))</f>
        <v>15.5224223129966</v>
      </c>
      <c r="BB21" s="681" t="n">
        <f aca="false">IF($B$4=$B$31,BB43,IF($B$4=$B$48,BB60,IF($B$4=$B$65,BB77,)))</f>
        <v>15.8328707592565</v>
      </c>
      <c r="BC21" s="2"/>
      <c r="BD21" s="2"/>
      <c r="BE21" s="2"/>
      <c r="BF21" s="2"/>
      <c r="BG21" s="2"/>
      <c r="BH21" s="2"/>
      <c r="BI21" s="2"/>
      <c r="BJ21" s="2"/>
    </row>
    <row r="22" customFormat="false" ht="13.8" hidden="false" customHeight="false" outlineLevel="0" collapsed="false">
      <c r="A22" s="2"/>
      <c r="B22" s="677" t="s">
        <v>227</v>
      </c>
      <c r="C22" s="678" t="n">
        <f aca="false">IF($B$4=$B$31,$C44,IF($B$4=$B$48,$C61,IF(B14=B76,C77,"")))</f>
        <v>0.02</v>
      </c>
      <c r="D22" s="679" t="s">
        <v>371</v>
      </c>
      <c r="E22" s="680" t="n">
        <v>6</v>
      </c>
      <c r="F22" s="681" t="n">
        <f aca="false">IF($B$4=$B$31,F44,IF($B$4=$B$48,F61,IF($B$4=$B$65,F78,)))</f>
        <v>6.12</v>
      </c>
      <c r="G22" s="681" t="n">
        <f aca="false">IF($B$4=$B$31,G44,IF($B$4=$B$48,G61,IF($B$4=$B$65,G78,)))</f>
        <v>6.2424</v>
      </c>
      <c r="H22" s="681" t="n">
        <f aca="false">IF($B$4=$B$31,H44,IF($B$4=$B$48,H61,IF($B$4=$B$65,H78,)))</f>
        <v>6.367248</v>
      </c>
      <c r="I22" s="681" t="n">
        <f aca="false">IF($B$4=$B$31,I44,IF($B$4=$B$48,I61,IF($B$4=$B$65,I78,)))</f>
        <v>6.49459296</v>
      </c>
      <c r="J22" s="681" t="n">
        <f aca="false">IF($B$4=$B$31,J44,IF($B$4=$B$48,J61,IF($B$4=$B$65,J78,)))</f>
        <v>6.6244848192</v>
      </c>
      <c r="K22" s="681" t="n">
        <f aca="false">IF($B$4=$B$31,K44,IF($B$4=$B$48,K61,IF($B$4=$B$65,K78,)))</f>
        <v>6.756974515584</v>
      </c>
      <c r="L22" s="681" t="n">
        <f aca="false">IF($B$4=$B$31,L44,IF($B$4=$B$48,L61,IF($B$4=$B$65,L78,)))</f>
        <v>6.89211400589568</v>
      </c>
      <c r="M22" s="681" t="n">
        <f aca="false">IF($B$4=$B$31,M44,IF($B$4=$B$48,M61,IF($B$4=$B$65,M78,)))</f>
        <v>7.02995628601359</v>
      </c>
      <c r="N22" s="681" t="n">
        <f aca="false">IF($B$4=$B$31,N44,IF($B$4=$B$48,N61,IF($B$4=$B$65,N78,)))</f>
        <v>7.17055541173387</v>
      </c>
      <c r="O22" s="681" t="n">
        <f aca="false">IF($B$4=$B$31,O44,IF($B$4=$B$48,O61,IF($B$4=$B$65,O78,)))</f>
        <v>7.31396651996854</v>
      </c>
      <c r="P22" s="681" t="n">
        <f aca="false">IF($B$4=$B$31,P44,IF($B$4=$B$48,P61,IF($B$4=$B$65,P78,)))</f>
        <v>7.46024585036792</v>
      </c>
      <c r="Q22" s="681" t="n">
        <f aca="false">IF($B$4=$B$31,Q44,IF($B$4=$B$48,Q61,IF($B$4=$B$65,Q78,)))</f>
        <v>7.60945076737527</v>
      </c>
      <c r="R22" s="681" t="n">
        <f aca="false">IF($B$4=$B$31,R44,IF($B$4=$B$48,R61,IF($B$4=$B$65,R78,)))</f>
        <v>7.76163978272278</v>
      </c>
      <c r="S22" s="681" t="n">
        <f aca="false">IF($B$4=$B$31,S44,IF($B$4=$B$48,S61,IF($B$4=$B$65,S78,)))</f>
        <v>7.91687257837723</v>
      </c>
      <c r="T22" s="681" t="n">
        <f aca="false">IF($B$4=$B$31,T44,IF($B$4=$B$48,T61,IF($B$4=$B$65,T78,)))</f>
        <v>8.07521002994478</v>
      </c>
      <c r="U22" s="681" t="n">
        <f aca="false">IF($B$4=$B$31,U44,IF($B$4=$B$48,U61,IF($B$4=$B$65,U78,)))</f>
        <v>8.23671423054368</v>
      </c>
      <c r="V22" s="681" t="n">
        <f aca="false">IF($B$4=$B$31,V44,IF($B$4=$B$48,V61,IF($B$4=$B$65,V78,)))</f>
        <v>8.40144851515455</v>
      </c>
      <c r="W22" s="681" t="n">
        <f aca="false">IF($B$4=$B$31,W44,IF($B$4=$B$48,W61,IF($B$4=$B$65,W78,)))</f>
        <v>8.56947748545764</v>
      </c>
      <c r="X22" s="681" t="n">
        <f aca="false">IF($B$4=$B$31,X44,IF($B$4=$B$48,X61,IF($B$4=$B$65,X78,)))</f>
        <v>8.74086703516679</v>
      </c>
      <c r="Y22" s="681" t="n">
        <f aca="false">IF($B$4=$B$31,Y44,IF($B$4=$B$48,Y61,IF($B$4=$B$65,Y78,)))</f>
        <v>8.91568437587013</v>
      </c>
      <c r="Z22" s="681" t="n">
        <f aca="false">IF($B$4=$B$31,Z44,IF($B$4=$B$48,Z61,IF($B$4=$B$65,Z78,)))</f>
        <v>9.09399806338753</v>
      </c>
      <c r="AA22" s="681" t="n">
        <f aca="false">IF($B$4=$B$31,AA44,IF($B$4=$B$48,AA61,IF($B$4=$B$65,AA78,)))</f>
        <v>9.27587802465528</v>
      </c>
      <c r="AB22" s="681" t="n">
        <f aca="false">IF($B$4=$B$31,AB44,IF($B$4=$B$48,AB61,IF($B$4=$B$65,AB78,)))</f>
        <v>9.46139558514839</v>
      </c>
      <c r="AC22" s="681" t="n">
        <f aca="false">IF($B$4=$B$31,AC44,IF($B$4=$B$48,AC61,IF($B$4=$B$65,AC78,)))</f>
        <v>9.65062349685136</v>
      </c>
      <c r="AD22" s="681" t="n">
        <f aca="false">IF($B$4=$B$31,AD44,IF($B$4=$B$48,AD61,IF($B$4=$B$65,AD78,)))</f>
        <v>9.84363596678838</v>
      </c>
      <c r="AE22" s="681" t="n">
        <f aca="false">IF($B$4=$B$31,AE44,IF($B$4=$B$48,AE61,IF($B$4=$B$65,AE78,)))</f>
        <v>10.0405086861242</v>
      </c>
      <c r="AF22" s="681" t="n">
        <f aca="false">IF($B$4=$B$31,AF44,IF($B$4=$B$48,AF61,IF($B$4=$B$65,AF78,)))</f>
        <v>10.2413188598466</v>
      </c>
      <c r="AG22" s="681" t="n">
        <f aca="false">IF($B$4=$B$31,AG44,IF($B$4=$B$48,AG61,IF($B$4=$B$65,AG78,)))</f>
        <v>10.4461452370436</v>
      </c>
      <c r="AH22" s="681" t="n">
        <f aca="false">IF($B$4=$B$31,AH44,IF($B$4=$B$48,AH61,IF($B$4=$B$65,AH78,)))</f>
        <v>10.6550681417844</v>
      </c>
      <c r="AI22" s="681" t="n">
        <f aca="false">IF($B$4=$B$31,AI44,IF($B$4=$B$48,AI61,IF($B$4=$B$65,AI78,)))</f>
        <v>10.8681695046201</v>
      </c>
      <c r="AJ22" s="681" t="n">
        <f aca="false">IF($B$4=$B$31,AJ44,IF($B$4=$B$48,AJ61,IF($B$4=$B$65,AJ78,)))</f>
        <v>11.0855328947125</v>
      </c>
      <c r="AK22" s="681" t="n">
        <f aca="false">IF($B$4=$B$31,AK44,IF($B$4=$B$48,AK61,IF($B$4=$B$65,AK78,)))</f>
        <v>11.3072435526068</v>
      </c>
      <c r="AL22" s="681" t="n">
        <f aca="false">IF($B$4=$B$31,AL44,IF($B$4=$B$48,AL61,IF($B$4=$B$65,AL78,)))</f>
        <v>11.5333884236589</v>
      </c>
      <c r="AM22" s="681" t="n">
        <f aca="false">IF($B$4=$B$31,AM44,IF($B$4=$B$48,AM61,IF($B$4=$B$65,AM78,)))</f>
        <v>11.7640561921321</v>
      </c>
      <c r="AN22" s="681" t="n">
        <f aca="false">IF($B$4=$B$31,AN44,IF($B$4=$B$48,AN61,IF($B$4=$B$65,AN78,)))</f>
        <v>11.9993373159747</v>
      </c>
      <c r="AO22" s="681" t="n">
        <f aca="false">IF($B$4=$B$31,AO44,IF($B$4=$B$48,AO61,IF($B$4=$B$65,AO78,)))</f>
        <v>12.2393240622942</v>
      </c>
      <c r="AP22" s="681" t="n">
        <f aca="false">IF($B$4=$B$31,AP44,IF($B$4=$B$48,AP61,IF($B$4=$B$65,AP78,)))</f>
        <v>12.4841105435401</v>
      </c>
      <c r="AQ22" s="681" t="n">
        <f aca="false">IF($B$4=$B$31,AQ44,IF($B$4=$B$48,AQ61,IF($B$4=$B$65,AQ78,)))</f>
        <v>12.7337927544109</v>
      </c>
      <c r="AR22" s="681" t="n">
        <f aca="false">IF($B$4=$B$31,AR44,IF($B$4=$B$48,AR61,IF($B$4=$B$65,AR78,)))</f>
        <v>12.9884686094991</v>
      </c>
      <c r="AS22" s="681" t="n">
        <f aca="false">IF($B$4=$B$31,AS44,IF($B$4=$B$48,AS61,IF($B$4=$B$65,AS78,)))</f>
        <v>13.2482379816891</v>
      </c>
      <c r="AT22" s="681" t="n">
        <f aca="false">IF($B$4=$B$31,AT44,IF($B$4=$B$48,AT61,IF($B$4=$B$65,AT78,)))</f>
        <v>13.5132027413229</v>
      </c>
      <c r="AU22" s="681" t="n">
        <f aca="false">IF($B$4=$B$31,AU44,IF($B$4=$B$48,AU61,IF($B$4=$B$65,AU78,)))</f>
        <v>13.7834667961494</v>
      </c>
      <c r="AV22" s="681" t="n">
        <f aca="false">IF($B$4=$B$31,AV44,IF($B$4=$B$48,AV61,IF($B$4=$B$65,AV78,)))</f>
        <v>14.0591361320724</v>
      </c>
      <c r="AW22" s="681" t="n">
        <f aca="false">IF($B$4=$B$31,AW44,IF($B$4=$B$48,AW61,IF($B$4=$B$65,AW78,)))</f>
        <v>14.3403188547138</v>
      </c>
      <c r="AX22" s="681" t="n">
        <f aca="false">IF($B$4=$B$31,AX44,IF($B$4=$B$48,AX61,IF($B$4=$B$65,AX78,)))</f>
        <v>14.6271252318081</v>
      </c>
      <c r="AY22" s="681" t="n">
        <f aca="false">IF($B$4=$B$31,AY44,IF($B$4=$B$48,AY61,IF($B$4=$B$65,AY78,)))</f>
        <v>14.9196677364442</v>
      </c>
      <c r="AZ22" s="681" t="n">
        <f aca="false">IF($B$4=$B$31,AZ44,IF($B$4=$B$48,AZ61,IF($B$4=$B$65,AZ78,)))</f>
        <v>15.2180610911731</v>
      </c>
      <c r="BA22" s="681" t="n">
        <f aca="false">IF($B$4=$B$31,BA44,IF($B$4=$B$48,BA61,IF($B$4=$B$65,BA78,)))</f>
        <v>15.5224223129966</v>
      </c>
      <c r="BB22" s="681" t="n">
        <f aca="false">IF($B$4=$B$31,BB44,IF($B$4=$B$48,BB61,IF($B$4=$B$65,BB78,)))</f>
        <v>15.8328707592565</v>
      </c>
      <c r="BC22" s="2"/>
      <c r="BD22" s="2"/>
      <c r="BE22" s="2"/>
      <c r="BF22" s="2"/>
      <c r="BG22" s="2"/>
      <c r="BH22" s="2"/>
      <c r="BI22" s="2"/>
      <c r="BJ22" s="2"/>
    </row>
    <row r="23" customFormat="false" ht="13.8" hidden="false" customHeight="false" outlineLevel="0" collapsed="false">
      <c r="A23" s="2"/>
      <c r="B23" s="682" t="str">
        <f aca="false">'(Betriebsstoff- &amp; Anlagendaten)'!B20</f>
        <v>weiterer Betriebsstoff 1</v>
      </c>
      <c r="C23" s="678" t="n">
        <f aca="false">IF($B$4=$B$31,$C46,IF($B$4=$B$48,$C63,IF(B15=B77,C78,"")))</f>
        <v>0</v>
      </c>
      <c r="D23" s="679" t="s">
        <v>371</v>
      </c>
      <c r="E23" s="680"/>
      <c r="F23" s="681"/>
      <c r="G23" s="681"/>
      <c r="H23" s="681"/>
      <c r="I23" s="681"/>
      <c r="J23" s="681"/>
      <c r="K23" s="681"/>
      <c r="L23" s="681"/>
      <c r="M23" s="681"/>
      <c r="N23" s="681"/>
      <c r="O23" s="681"/>
      <c r="P23" s="681"/>
      <c r="Q23" s="681"/>
      <c r="R23" s="681"/>
      <c r="S23" s="681"/>
      <c r="T23" s="681"/>
      <c r="U23" s="681"/>
      <c r="V23" s="681"/>
      <c r="W23" s="681"/>
      <c r="X23" s="681"/>
      <c r="Y23" s="681"/>
      <c r="Z23" s="681"/>
      <c r="AA23" s="681"/>
      <c r="AB23" s="681"/>
      <c r="AC23" s="681"/>
      <c r="AD23" s="681"/>
      <c r="AE23" s="681"/>
      <c r="AF23" s="681"/>
      <c r="AG23" s="681"/>
      <c r="AH23" s="681"/>
      <c r="AI23" s="681"/>
      <c r="AJ23" s="681"/>
      <c r="AK23" s="681"/>
      <c r="AL23" s="681"/>
      <c r="AM23" s="681"/>
      <c r="AN23" s="681"/>
      <c r="AO23" s="681"/>
      <c r="AP23" s="681"/>
      <c r="AQ23" s="681"/>
      <c r="AR23" s="681"/>
      <c r="AS23" s="681"/>
      <c r="AT23" s="681"/>
      <c r="AU23" s="681"/>
      <c r="AV23" s="681"/>
      <c r="AW23" s="681"/>
      <c r="AX23" s="681"/>
      <c r="AY23" s="681"/>
      <c r="AZ23" s="681"/>
      <c r="BA23" s="681"/>
      <c r="BB23" s="681"/>
      <c r="BC23" s="2"/>
      <c r="BD23" s="2"/>
      <c r="BE23" s="2"/>
      <c r="BF23" s="2"/>
      <c r="BG23" s="2"/>
      <c r="BH23" s="2"/>
      <c r="BI23" s="2"/>
      <c r="BJ23" s="2"/>
    </row>
    <row r="24" customFormat="false" ht="13.8" hidden="false" customHeight="false" outlineLevel="0" collapsed="false">
      <c r="A24" s="2"/>
      <c r="B24" s="682" t="str">
        <f aca="false">'(Betriebsstoff- &amp; Anlagendaten)'!B21</f>
        <v>weiterer Betriebsstoff 2</v>
      </c>
      <c r="C24" s="678" t="n">
        <f aca="false">IF($B$4=$B$31,$C47,IF($B$4=$B$48,$C64,IF(B16=B78,C80,"")))</f>
        <v>0</v>
      </c>
      <c r="D24" s="679" t="s">
        <v>371</v>
      </c>
      <c r="E24" s="680"/>
      <c r="F24" s="681" t="n">
        <f aca="false">IF($B$4=$B$31,F46,IF($B$4=$B$48,F63,IF($B$4=$B$65,F80,)))</f>
        <v>0</v>
      </c>
      <c r="G24" s="681" t="n">
        <f aca="false">IF($B$4=$B$31,G46,IF($B$4=$B$48,G63,IF($B$4=$B$65,G80,)))</f>
        <v>0</v>
      </c>
      <c r="H24" s="681" t="n">
        <f aca="false">IF($B$4=$B$31,H46,IF($B$4=$B$48,H63,IF($B$4=$B$65,H80,)))</f>
        <v>0</v>
      </c>
      <c r="I24" s="681" t="n">
        <f aca="false">IF($B$4=$B$31,I46,IF($B$4=$B$48,I63,IF($B$4=$B$65,I80,)))</f>
        <v>0</v>
      </c>
      <c r="J24" s="681" t="n">
        <f aca="false">IF($B$4=$B$31,J46,IF($B$4=$B$48,J63,IF($B$4=$B$65,J80,)))</f>
        <v>0</v>
      </c>
      <c r="K24" s="681" t="n">
        <f aca="false">IF($B$4=$B$31,K46,IF($B$4=$B$48,K63,IF($B$4=$B$65,K80,)))</f>
        <v>0</v>
      </c>
      <c r="L24" s="681" t="n">
        <f aca="false">IF($B$4=$B$31,L46,IF($B$4=$B$48,L63,IF($B$4=$B$65,L80,)))</f>
        <v>0</v>
      </c>
      <c r="M24" s="681" t="n">
        <f aca="false">IF($B$4=$B$31,M46,IF($B$4=$B$48,M63,IF($B$4=$B$65,M80,)))</f>
        <v>0</v>
      </c>
      <c r="N24" s="681" t="n">
        <f aca="false">IF($B$4=$B$31,N46,IF($B$4=$B$48,N63,IF($B$4=$B$65,N80,)))</f>
        <v>0</v>
      </c>
      <c r="O24" s="681" t="n">
        <f aca="false">IF($B$4=$B$31,O46,IF($B$4=$B$48,O63,IF($B$4=$B$65,O80,)))</f>
        <v>0</v>
      </c>
      <c r="P24" s="681" t="n">
        <f aca="false">IF($B$4=$B$31,P46,IF($B$4=$B$48,P63,IF($B$4=$B$65,P80,)))</f>
        <v>0</v>
      </c>
      <c r="Q24" s="681" t="n">
        <f aca="false">IF($B$4=$B$31,Q46,IF($B$4=$B$48,Q63,IF($B$4=$B$65,Q80,)))</f>
        <v>0</v>
      </c>
      <c r="R24" s="681" t="n">
        <f aca="false">IF($B$4=$B$31,R46,IF($B$4=$B$48,R63,IF($B$4=$B$65,R80,)))</f>
        <v>0</v>
      </c>
      <c r="S24" s="681" t="n">
        <f aca="false">IF($B$4=$B$31,S46,IF($B$4=$B$48,S63,IF($B$4=$B$65,S80,)))</f>
        <v>0</v>
      </c>
      <c r="T24" s="681" t="n">
        <f aca="false">IF($B$4=$B$31,T46,IF($B$4=$B$48,T63,IF($B$4=$B$65,T80,)))</f>
        <v>0</v>
      </c>
      <c r="U24" s="681" t="n">
        <f aca="false">IF($B$4=$B$31,U46,IF($B$4=$B$48,U63,IF($B$4=$B$65,U80,)))</f>
        <v>0</v>
      </c>
      <c r="V24" s="681" t="n">
        <f aca="false">IF($B$4=$B$31,V46,IF($B$4=$B$48,V63,IF($B$4=$B$65,V80,)))</f>
        <v>0</v>
      </c>
      <c r="W24" s="681" t="n">
        <f aca="false">IF($B$4=$B$31,W46,IF($B$4=$B$48,W63,IF($B$4=$B$65,W80,)))</f>
        <v>0</v>
      </c>
      <c r="X24" s="681" t="n">
        <f aca="false">IF($B$4=$B$31,X46,IF($B$4=$B$48,X63,IF($B$4=$B$65,X80,)))</f>
        <v>0</v>
      </c>
      <c r="Y24" s="681" t="n">
        <f aca="false">IF($B$4=$B$31,Y46,IF($B$4=$B$48,Y63,IF($B$4=$B$65,Y80,)))</f>
        <v>0</v>
      </c>
      <c r="Z24" s="681" t="n">
        <f aca="false">IF($B$4=$B$31,Z46,IF($B$4=$B$48,Z63,IF($B$4=$B$65,Z80,)))</f>
        <v>0</v>
      </c>
      <c r="AA24" s="681" t="n">
        <f aca="false">IF($B$4=$B$31,AA46,IF($B$4=$B$48,AA63,IF($B$4=$B$65,AA80,)))</f>
        <v>0</v>
      </c>
      <c r="AB24" s="681" t="n">
        <f aca="false">IF($B$4=$B$31,AB46,IF($B$4=$B$48,AB63,IF($B$4=$B$65,AB80,)))</f>
        <v>0</v>
      </c>
      <c r="AC24" s="681" t="n">
        <f aca="false">IF($B$4=$B$31,AC46,IF($B$4=$B$48,AC63,IF($B$4=$B$65,AC80,)))</f>
        <v>0</v>
      </c>
      <c r="AD24" s="681" t="n">
        <f aca="false">IF($B$4=$B$31,AD46,IF($B$4=$B$48,AD63,IF($B$4=$B$65,AD80,)))</f>
        <v>0</v>
      </c>
      <c r="AE24" s="681" t="n">
        <f aca="false">IF($B$4=$B$31,AE46,IF($B$4=$B$48,AE63,IF($B$4=$B$65,AE80,)))</f>
        <v>0</v>
      </c>
      <c r="AF24" s="681" t="n">
        <f aca="false">IF($B$4=$B$31,AF46,IF($B$4=$B$48,AF63,IF($B$4=$B$65,AF80,)))</f>
        <v>0</v>
      </c>
      <c r="AG24" s="681" t="n">
        <f aca="false">IF($B$4=$B$31,AG46,IF($B$4=$B$48,AG63,IF($B$4=$B$65,AG80,)))</f>
        <v>0</v>
      </c>
      <c r="AH24" s="681" t="n">
        <f aca="false">IF($B$4=$B$31,AH46,IF($B$4=$B$48,AH63,IF($B$4=$B$65,AH80,)))</f>
        <v>0</v>
      </c>
      <c r="AI24" s="681" t="n">
        <f aca="false">IF($B$4=$B$31,AI46,IF($B$4=$B$48,AI63,IF($B$4=$B$65,AI80,)))</f>
        <v>0</v>
      </c>
      <c r="AJ24" s="681" t="n">
        <f aca="false">IF($B$4=$B$31,AJ46,IF($B$4=$B$48,AJ63,IF($B$4=$B$65,AJ80,)))</f>
        <v>0</v>
      </c>
      <c r="AK24" s="681" t="n">
        <f aca="false">IF($B$4=$B$31,AK46,IF($B$4=$B$48,AK63,IF($B$4=$B$65,AK80,)))</f>
        <v>0</v>
      </c>
      <c r="AL24" s="681" t="n">
        <f aca="false">IF($B$4=$B$31,AL46,IF($B$4=$B$48,AL63,IF($B$4=$B$65,AL80,)))</f>
        <v>0</v>
      </c>
      <c r="AM24" s="681" t="n">
        <f aca="false">IF($B$4=$B$31,AM46,IF($B$4=$B$48,AM63,IF($B$4=$B$65,AM80,)))</f>
        <v>0</v>
      </c>
      <c r="AN24" s="681" t="n">
        <f aca="false">IF($B$4=$B$31,AN46,IF($B$4=$B$48,AN63,IF($B$4=$B$65,AN80,)))</f>
        <v>0</v>
      </c>
      <c r="AO24" s="681" t="n">
        <f aca="false">IF($B$4=$B$31,AO46,IF($B$4=$B$48,AO63,IF($B$4=$B$65,AO80,)))</f>
        <v>0</v>
      </c>
      <c r="AP24" s="681" t="n">
        <f aca="false">IF($B$4=$B$31,AP46,IF($B$4=$B$48,AP63,IF($B$4=$B$65,AP80,)))</f>
        <v>0</v>
      </c>
      <c r="AQ24" s="681" t="n">
        <f aca="false">IF($B$4=$B$31,AQ46,IF($B$4=$B$48,AQ63,IF($B$4=$B$65,AQ80,)))</f>
        <v>0</v>
      </c>
      <c r="AR24" s="681" t="n">
        <f aca="false">IF($B$4=$B$31,AR46,IF($B$4=$B$48,AR63,IF($B$4=$B$65,AR80,)))</f>
        <v>0</v>
      </c>
      <c r="AS24" s="681" t="n">
        <f aca="false">IF($B$4=$B$31,AS46,IF($B$4=$B$48,AS63,IF($B$4=$B$65,AS80,)))</f>
        <v>0</v>
      </c>
      <c r="AT24" s="681" t="n">
        <f aca="false">IF($B$4=$B$31,AT46,IF($B$4=$B$48,AT63,IF($B$4=$B$65,AT80,)))</f>
        <v>0</v>
      </c>
      <c r="AU24" s="681" t="n">
        <f aca="false">IF($B$4=$B$31,AU46,IF($B$4=$B$48,AU63,IF($B$4=$B$65,AU80,)))</f>
        <v>0</v>
      </c>
      <c r="AV24" s="681" t="n">
        <f aca="false">IF($B$4=$B$31,AV46,IF($B$4=$B$48,AV63,IF($B$4=$B$65,AV80,)))</f>
        <v>0</v>
      </c>
      <c r="AW24" s="681" t="n">
        <f aca="false">IF($B$4=$B$31,AW46,IF($B$4=$B$48,AW63,IF($B$4=$B$65,AW80,)))</f>
        <v>0</v>
      </c>
      <c r="AX24" s="681" t="n">
        <f aca="false">IF($B$4=$B$31,AX46,IF($B$4=$B$48,AX63,IF($B$4=$B$65,AX80,)))</f>
        <v>0</v>
      </c>
      <c r="AY24" s="681" t="n">
        <f aca="false">IF($B$4=$B$31,AY46,IF($B$4=$B$48,AY63,IF($B$4=$B$65,AY80,)))</f>
        <v>0</v>
      </c>
      <c r="AZ24" s="681" t="n">
        <f aca="false">IF($B$4=$B$31,AZ46,IF($B$4=$B$48,AZ63,IF($B$4=$B$65,AZ80,)))</f>
        <v>0</v>
      </c>
      <c r="BA24" s="681" t="n">
        <f aca="false">IF($B$4=$B$31,BA46,IF($B$4=$B$48,BA63,IF($B$4=$B$65,BA80,)))</f>
        <v>0</v>
      </c>
      <c r="BB24" s="681" t="n">
        <f aca="false">IF($B$4=$B$31,BB46,IF($B$4=$B$48,BB63,IF($B$4=$B$65,BB80,)))</f>
        <v>0</v>
      </c>
      <c r="BC24" s="2"/>
      <c r="BD24" s="2"/>
      <c r="BE24" s="2"/>
      <c r="BF24" s="2"/>
      <c r="BG24" s="2"/>
      <c r="BH24" s="2"/>
      <c r="BI24" s="2"/>
      <c r="BJ24" s="2"/>
    </row>
    <row r="25" customFormat="false" ht="13.8" hidden="false" customHeight="false" outlineLevel="0" collapsed="false">
      <c r="A25" s="2"/>
      <c r="B25" s="683"/>
      <c r="C25" s="665"/>
      <c r="D25" s="665"/>
      <c r="E25" s="684"/>
      <c r="F25" s="684"/>
      <c r="G25" s="684"/>
      <c r="H25" s="684"/>
      <c r="I25" s="684"/>
      <c r="J25" s="684"/>
      <c r="K25" s="684"/>
      <c r="L25" s="684"/>
      <c r="M25" s="684"/>
      <c r="N25" s="684"/>
      <c r="O25" s="684"/>
      <c r="P25" s="684"/>
      <c r="Q25" s="684"/>
      <c r="R25" s="684"/>
      <c r="S25" s="684"/>
      <c r="T25" s="684"/>
      <c r="U25" s="684"/>
      <c r="V25" s="684"/>
      <c r="W25" s="684"/>
      <c r="X25" s="684"/>
      <c r="Y25" s="684"/>
      <c r="Z25" s="684"/>
      <c r="AA25" s="684"/>
      <c r="AB25" s="684"/>
      <c r="AC25" s="684"/>
      <c r="AD25" s="684"/>
      <c r="AE25" s="684"/>
      <c r="AF25" s="684"/>
      <c r="AG25" s="684"/>
      <c r="AH25" s="684"/>
      <c r="AI25" s="684"/>
      <c r="AJ25" s="684"/>
      <c r="AK25" s="684"/>
      <c r="AL25" s="684"/>
      <c r="AM25" s="684"/>
      <c r="AN25" s="684"/>
      <c r="AO25" s="684"/>
      <c r="AP25" s="684"/>
      <c r="AQ25" s="684"/>
      <c r="AR25" s="684"/>
      <c r="AS25" s="684"/>
      <c r="AT25" s="684"/>
      <c r="AU25" s="684"/>
      <c r="AV25" s="684"/>
      <c r="AW25" s="684"/>
      <c r="AX25" s="684"/>
      <c r="AY25" s="684"/>
      <c r="AZ25" s="684"/>
      <c r="BA25" s="684"/>
      <c r="BB25" s="684"/>
      <c r="BC25" s="2"/>
      <c r="BD25" s="2"/>
      <c r="BE25" s="2"/>
      <c r="BF25" s="2"/>
      <c r="BG25" s="2"/>
      <c r="BH25" s="2"/>
      <c r="BI25" s="2"/>
      <c r="BJ25" s="2"/>
    </row>
    <row r="26" customFormat="false" ht="13.9" hidden="false" customHeight="true" outlineLevel="0" collapsed="false">
      <c r="A26" s="2"/>
      <c r="B26" s="677" t="s">
        <v>373</v>
      </c>
      <c r="C26" s="685" t="n">
        <v>0.02</v>
      </c>
      <c r="D26" s="686" t="s">
        <v>374</v>
      </c>
      <c r="E26" s="687" t="n">
        <v>0.0025</v>
      </c>
      <c r="F26" s="688" t="n">
        <f aca="false">0.003</f>
        <v>0.003</v>
      </c>
      <c r="G26" s="688" t="n">
        <f aca="false">0.0035</f>
        <v>0.0035</v>
      </c>
      <c r="H26" s="688" t="n">
        <f aca="false">0.0045</f>
        <v>0.0045</v>
      </c>
      <c r="I26" s="688" t="n">
        <f aca="false">0.0055</f>
        <v>0.0055</v>
      </c>
      <c r="J26" s="689" t="n">
        <v>0.006</v>
      </c>
      <c r="K26" s="688" t="n">
        <f aca="false">$J$26*(1+$C$26)^E$7</f>
        <v>0.00612</v>
      </c>
      <c r="L26" s="688" t="n">
        <f aca="false">$J$26*(1+$C$26)^F$7</f>
        <v>0.0062424</v>
      </c>
      <c r="M26" s="688" t="n">
        <f aca="false">$J$26*(1+$C$26)^G$7</f>
        <v>0.006367248</v>
      </c>
      <c r="N26" s="688" t="n">
        <f aca="false">$J$26*(1+$C$26)^H$7</f>
        <v>0.00649459296</v>
      </c>
      <c r="O26" s="688" t="n">
        <f aca="false">$J$26*(1+$C$26)^I$7</f>
        <v>0.0066244848192</v>
      </c>
      <c r="P26" s="688" t="n">
        <f aca="false">$J$26*(1+$C$26)^J$7</f>
        <v>0.006756974515584</v>
      </c>
      <c r="Q26" s="688" t="n">
        <f aca="false">$J$26*(1+$C$26)^K$7</f>
        <v>0.00689211400589568</v>
      </c>
      <c r="R26" s="688" t="n">
        <f aca="false">$J$26*(1+$C$26)^L$7</f>
        <v>0.00702995628601359</v>
      </c>
      <c r="S26" s="688" t="n">
        <f aca="false">$J$26*(1+$C$26)^M$7</f>
        <v>0.00717055541173387</v>
      </c>
      <c r="T26" s="688" t="n">
        <f aca="false">$J$26*(1+$C$26)^N$7</f>
        <v>0.00731396651996854</v>
      </c>
      <c r="U26" s="688" t="n">
        <f aca="false">$J$26*(1+$C$26)^O$7</f>
        <v>0.00746024585036791</v>
      </c>
      <c r="V26" s="688" t="n">
        <f aca="false">$J$26*(1+$C$26)^P$7</f>
        <v>0.00760945076737527</v>
      </c>
      <c r="W26" s="688" t="n">
        <f aca="false">$J$26*(1+$C$26)^Q$7</f>
        <v>0.00776163978272278</v>
      </c>
      <c r="X26" s="688" t="n">
        <f aca="false">$J$26*(1+$C$26)^R$7</f>
        <v>0.00791687257837724</v>
      </c>
      <c r="Y26" s="688" t="n">
        <f aca="false">$J$26*(1+$C$26)^S$7</f>
        <v>0.00807521002994478</v>
      </c>
      <c r="Z26" s="688" t="n">
        <f aca="false">$J$26*(1+$C$26)^T$7</f>
        <v>0.00823671423054368</v>
      </c>
      <c r="AA26" s="688" t="n">
        <f aca="false">$J$26*(1+$C$26)^U$7</f>
        <v>0.00840144851515455</v>
      </c>
      <c r="AB26" s="688" t="n">
        <f aca="false">$J$26*(1+$C$26)^V$7</f>
        <v>0.00856947748545764</v>
      </c>
      <c r="AC26" s="688" t="n">
        <f aca="false">$J$26*(1+$C$26)^W$7</f>
        <v>0.00874086703516679</v>
      </c>
      <c r="AD26" s="688" t="n">
        <f aca="false">$J$26*(1+$C$26)^X$7</f>
        <v>0.00891568437587013</v>
      </c>
      <c r="AE26" s="688" t="n">
        <f aca="false">$J$26*(1+$C$26)^Y$7</f>
        <v>0.00909399806338753</v>
      </c>
      <c r="AF26" s="688" t="n">
        <f aca="false">$J$26*(1+$C$26)^Z$7</f>
        <v>0.00927587802465528</v>
      </c>
      <c r="AG26" s="688" t="n">
        <f aca="false">$J$26*(1+$C$26)^AA$7</f>
        <v>0.00946139558514839</v>
      </c>
      <c r="AH26" s="688" t="n">
        <f aca="false">$J$26*(1+$C$26)^AB$7</f>
        <v>0.00965062349685136</v>
      </c>
      <c r="AI26" s="688" t="n">
        <f aca="false">$J$26*(1+$C$26)^AC$7</f>
        <v>0.00984363596678838</v>
      </c>
      <c r="AJ26" s="688" t="n">
        <f aca="false">$J$26*(1+$C$26)^AD$7</f>
        <v>0.0100405086861242</v>
      </c>
      <c r="AK26" s="688" t="n">
        <f aca="false">$J$26*(1+$C$26)^AE$7</f>
        <v>0.0102413188598466</v>
      </c>
      <c r="AL26" s="688" t="n">
        <f aca="false">$J$26*(1+$C$26)^AF$7</f>
        <v>0.0104461452370436</v>
      </c>
      <c r="AM26" s="688" t="n">
        <f aca="false">$J$26*(1+$C$26)^AG$7</f>
        <v>0.0106550681417844</v>
      </c>
      <c r="AN26" s="688" t="n">
        <f aca="false">$J$26*(1+$C$26)^AH$7</f>
        <v>0.0108681695046201</v>
      </c>
      <c r="AO26" s="688" t="n">
        <f aca="false">$J$26*(1+$C$26)^AI$7</f>
        <v>0.0110855328947125</v>
      </c>
      <c r="AP26" s="688" t="n">
        <f aca="false">$J$26*(1+$C$26)^AJ$7</f>
        <v>0.0113072435526068</v>
      </c>
      <c r="AQ26" s="688" t="n">
        <f aca="false">$J$26*(1+$C$26)^AK$7</f>
        <v>0.0115333884236589</v>
      </c>
      <c r="AR26" s="688" t="n">
        <f aca="false">$J$26*(1+$C$26)^AL$7</f>
        <v>0.0117640561921321</v>
      </c>
      <c r="AS26" s="688" t="n">
        <f aca="false">$J$26*(1+$C$26)^AM$7</f>
        <v>0.0119993373159747</v>
      </c>
      <c r="AT26" s="688" t="n">
        <f aca="false">$J$26*(1+$C$26)^AN$7</f>
        <v>0.0122393240622942</v>
      </c>
      <c r="AU26" s="688" t="n">
        <f aca="false">$J$26*(1+$C$26)^AO$7</f>
        <v>0.0124841105435401</v>
      </c>
      <c r="AV26" s="688" t="n">
        <f aca="false">$J$26*(1+$C$26)^AP$7</f>
        <v>0.0127337927544109</v>
      </c>
      <c r="AW26" s="688" t="n">
        <f aca="false">$J$26*(1+$C$26)^AQ$7</f>
        <v>0.0129884686094991</v>
      </c>
      <c r="AX26" s="688" t="n">
        <f aca="false">$J$26*(1+$C$26)^AR$7</f>
        <v>0.0132482379816891</v>
      </c>
      <c r="AY26" s="688" t="n">
        <f aca="false">$J$26*(1+$C$26)^AS$7</f>
        <v>0.0135132027413229</v>
      </c>
      <c r="AZ26" s="688" t="n">
        <f aca="false">$J$26*(1+$C$26)^AT$7</f>
        <v>0.0137834667961494</v>
      </c>
      <c r="BA26" s="688" t="n">
        <f aca="false">$J$26*(1+$C$26)^AU$7</f>
        <v>0.0140591361320724</v>
      </c>
      <c r="BB26" s="688" t="n">
        <f aca="false">$J$26*(1+$C$26)^AV$7</f>
        <v>0.0143403188547138</v>
      </c>
      <c r="BC26" s="2"/>
      <c r="BD26" s="690" t="s">
        <v>375</v>
      </c>
      <c r="BE26" s="2"/>
      <c r="BF26" s="2"/>
      <c r="BG26" s="2"/>
      <c r="BH26" s="2"/>
      <c r="BI26" s="2"/>
      <c r="BJ26" s="2"/>
    </row>
    <row r="27" customFormat="false" ht="13.9" hidden="false" customHeight="true" outlineLevel="0" collapsed="false">
      <c r="A27" s="2"/>
      <c r="B27" s="677" t="s">
        <v>376</v>
      </c>
      <c r="C27" s="685" t="n">
        <v>0.01</v>
      </c>
      <c r="D27" s="679" t="s">
        <v>371</v>
      </c>
      <c r="E27" s="680" t="n">
        <v>6.5</v>
      </c>
      <c r="F27" s="691" t="n">
        <f aca="false">$E$27*(1+$C$27)^E$7</f>
        <v>6.565</v>
      </c>
      <c r="G27" s="691" t="n">
        <f aca="false">$E$27*(1+$C$27)^F$7</f>
        <v>6.63065</v>
      </c>
      <c r="H27" s="691" t="n">
        <f aca="false">$E$27*(1+$C$27)^G$7</f>
        <v>6.6969565</v>
      </c>
      <c r="I27" s="691" t="n">
        <f aca="false">$E$27*(1+$C$27)^H$7</f>
        <v>6.763926065</v>
      </c>
      <c r="J27" s="691" t="n">
        <f aca="false">$E$27*(1+$C$27)^I$7</f>
        <v>6.83156532565</v>
      </c>
      <c r="K27" s="691" t="n">
        <f aca="false">$E$27*(1+$C$27)^J$7</f>
        <v>6.8998809789065</v>
      </c>
      <c r="L27" s="691" t="n">
        <f aca="false">$E$27*(1+$C$27)^K$7</f>
        <v>6.96887978869557</v>
      </c>
      <c r="M27" s="691" t="n">
        <f aca="false">$E$27*(1+$C$27)^L$7</f>
        <v>7.03856858658252</v>
      </c>
      <c r="N27" s="691" t="n">
        <f aca="false">$E$27*(1+$C$27)^M$7</f>
        <v>7.10895427244835</v>
      </c>
      <c r="O27" s="691" t="n">
        <f aca="false">$E$27*(1+$C$27)^N$7</f>
        <v>7.18004381517283</v>
      </c>
      <c r="P27" s="691" t="n">
        <f aca="false">$E$27*(1+$C$27)^O$7</f>
        <v>7.25184425332456</v>
      </c>
      <c r="Q27" s="691" t="n">
        <f aca="false">$E$27*(1+$C$27)^P$7</f>
        <v>7.3243626958578</v>
      </c>
      <c r="R27" s="691" t="n">
        <f aca="false">$E$27*(1+$C$27)^Q$7</f>
        <v>7.39760632281638</v>
      </c>
      <c r="S27" s="691" t="n">
        <f aca="false">$E$27*(1+$C$27)^R$7</f>
        <v>7.47158238604455</v>
      </c>
      <c r="T27" s="691" t="n">
        <f aca="false">$E$27*(1+$C$27)^S$7</f>
        <v>7.54629820990499</v>
      </c>
      <c r="U27" s="691" t="n">
        <f aca="false">$E$27*(1+$C$27)^T$7</f>
        <v>7.62176119200404</v>
      </c>
      <c r="V27" s="691" t="n">
        <f aca="false">$E$27*(1+$C$27)^U$7</f>
        <v>7.69797880392408</v>
      </c>
      <c r="W27" s="691" t="n">
        <f aca="false">$E$27*(1+$C$27)^V$7</f>
        <v>7.77495859196332</v>
      </c>
      <c r="X27" s="691" t="n">
        <f aca="false">$E$27*(1+$C$27)^W$7</f>
        <v>7.85270817788296</v>
      </c>
      <c r="Y27" s="691" t="n">
        <f aca="false">$E$27*(1+$C$27)^X$7</f>
        <v>7.93123525966179</v>
      </c>
      <c r="Z27" s="691" t="n">
        <f aca="false">$E$27*(1+$C$27)^Y$7</f>
        <v>8.01054761225841</v>
      </c>
      <c r="AA27" s="691" t="n">
        <f aca="false">$E$27*(1+$C$27)^Z$7</f>
        <v>8.09065308838099</v>
      </c>
      <c r="AB27" s="691" t="n">
        <f aca="false">$E$27*(1+$C$27)^AA$7</f>
        <v>8.1715596192648</v>
      </c>
      <c r="AC27" s="691" t="n">
        <f aca="false">$E$27*(1+$C$27)^AB$7</f>
        <v>8.25327521545745</v>
      </c>
      <c r="AD27" s="691" t="n">
        <f aca="false">$E$27*(1+$C$27)^AC$7</f>
        <v>8.33580796761202</v>
      </c>
      <c r="AE27" s="691" t="n">
        <f aca="false">$E$27*(1+$C$27)^AD$7</f>
        <v>8.41916604728814</v>
      </c>
      <c r="AF27" s="691" t="n">
        <f aca="false">$E$27*(1+$C$27)^AE$7</f>
        <v>8.50335770776102</v>
      </c>
      <c r="AG27" s="691" t="n">
        <f aca="false">$E$27*(1+$C$27)^AF$7</f>
        <v>8.58839128483863</v>
      </c>
      <c r="AH27" s="691" t="n">
        <f aca="false">$E$27*(1+$C$27)^AG$7</f>
        <v>8.67427519768702</v>
      </c>
      <c r="AI27" s="691" t="n">
        <f aca="false">$E$27*(1+$C$27)^AH$7</f>
        <v>8.76101794966389</v>
      </c>
      <c r="AJ27" s="691" t="n">
        <f aca="false">$E$27*(1+$C$27)^AI$7</f>
        <v>8.84862812916053</v>
      </c>
      <c r="AK27" s="691" t="n">
        <f aca="false">$E$27*(1+$C$27)^AJ$7</f>
        <v>8.93711441045213</v>
      </c>
      <c r="AL27" s="691" t="n">
        <f aca="false">$E$27*(1+$C$27)^AK$7</f>
        <v>9.02648555455665</v>
      </c>
      <c r="AM27" s="691" t="n">
        <f aca="false">$E$27*(1+$C$27)^AL$7</f>
        <v>9.11675041010222</v>
      </c>
      <c r="AN27" s="691" t="n">
        <f aca="false">$E$27*(1+$C$27)^AM$7</f>
        <v>9.20791791420324</v>
      </c>
      <c r="AO27" s="691" t="n">
        <f aca="false">$E$27*(1+$C$27)^AN$7</f>
        <v>9.29999709334528</v>
      </c>
      <c r="AP27" s="691" t="n">
        <f aca="false">$E$27*(1+$C$27)^AO$7</f>
        <v>9.39299706427873</v>
      </c>
      <c r="AQ27" s="691" t="n">
        <f aca="false">$E$27*(1+$C$27)^AP$7</f>
        <v>9.48692703492152</v>
      </c>
      <c r="AR27" s="691" t="n">
        <f aca="false">$E$27*(1+$C$27)^AQ$7</f>
        <v>9.58179630527073</v>
      </c>
      <c r="AS27" s="691" t="n">
        <f aca="false">$E$27*(1+$C$27)^AR$7</f>
        <v>9.67761426832344</v>
      </c>
      <c r="AT27" s="691" t="n">
        <f aca="false">$E$27*(1+$C$27)^AS$7</f>
        <v>9.77439041100667</v>
      </c>
      <c r="AU27" s="691" t="n">
        <f aca="false">$E$27*(1+$C$27)^AT$7</f>
        <v>9.87213431511674</v>
      </c>
      <c r="AV27" s="691" t="n">
        <f aca="false">$E$27*(1+$C$27)^AU$7</f>
        <v>9.97085565826791</v>
      </c>
      <c r="AW27" s="691" t="n">
        <f aca="false">$E$27*(1+$C$27)^AV$7</f>
        <v>10.0705642148506</v>
      </c>
      <c r="AX27" s="691" t="n">
        <f aca="false">$E$27*(1+$C$27)^AW$7</f>
        <v>10.1712698569991</v>
      </c>
      <c r="AY27" s="691" t="n">
        <f aca="false">$E$27*(1+$C$27)^AX$7</f>
        <v>10.2729825555691</v>
      </c>
      <c r="AZ27" s="691" t="n">
        <f aca="false">$E$27*(1+$C$27)^AY$7</f>
        <v>10.3757123811248</v>
      </c>
      <c r="BA27" s="691" t="n">
        <f aca="false">$E$27*(1+$C$27)^AZ$7</f>
        <v>10.479469504936</v>
      </c>
      <c r="BB27" s="691" t="n">
        <f aca="false">$E$27*(1+$C$27)^BA$7</f>
        <v>10.5842641999854</v>
      </c>
      <c r="BC27" s="2"/>
      <c r="BD27" s="690" t="s">
        <v>377</v>
      </c>
      <c r="BE27" s="2"/>
      <c r="BF27" s="2"/>
      <c r="BG27" s="2"/>
      <c r="BH27" s="2"/>
      <c r="BI27" s="2"/>
      <c r="BJ27" s="2"/>
    </row>
    <row r="28" customFormat="false" ht="13.9" hidden="false" customHeight="true" outlineLevel="0" collapsed="false">
      <c r="A28" s="2"/>
      <c r="B28" s="677" t="s">
        <v>378</v>
      </c>
      <c r="C28" s="685" t="n">
        <v>0.0125</v>
      </c>
      <c r="D28" s="679" t="s">
        <v>371</v>
      </c>
      <c r="E28" s="680" t="n">
        <v>30.91</v>
      </c>
      <c r="F28" s="691" t="n">
        <f aca="false">$E$28*(1+$C$28)^E$7</f>
        <v>31.296375</v>
      </c>
      <c r="G28" s="691" t="n">
        <f aca="false">$E$28*(1+$C$28)^F$7</f>
        <v>31.6875796875</v>
      </c>
      <c r="H28" s="691" t="n">
        <f aca="false">$E$28*(1+$C$28)^G$7</f>
        <v>32.0836744335937</v>
      </c>
      <c r="I28" s="691" t="n">
        <f aca="false">$E$28*(1+$C$28)^H$7</f>
        <v>32.4847203640137</v>
      </c>
      <c r="J28" s="691" t="n">
        <f aca="false">$E$28*(1+$C$28)^I$7</f>
        <v>32.8907793685638</v>
      </c>
      <c r="K28" s="691" t="n">
        <f aca="false">$E$28*(1+$C$28)^J$7</f>
        <v>33.3019141106709</v>
      </c>
      <c r="L28" s="691" t="n">
        <f aca="false">$E$28*(1+$C$28)^K$7</f>
        <v>33.7181880370543</v>
      </c>
      <c r="M28" s="691" t="n">
        <f aca="false">$E$28*(1+$C$28)^L$7</f>
        <v>34.1396653875174</v>
      </c>
      <c r="N28" s="691" t="n">
        <f aca="false">$E$28*(1+$C$28)^M$7</f>
        <v>34.5664112048614</v>
      </c>
      <c r="O28" s="691" t="n">
        <f aca="false">$E$28*(1+$C$28)^N$7</f>
        <v>34.9984913449222</v>
      </c>
      <c r="P28" s="691" t="n">
        <f aca="false">$E$28*(1+$C$28)^O$7</f>
        <v>35.4359724867337</v>
      </c>
      <c r="Q28" s="691" t="n">
        <f aca="false">$E$28*(1+$C$28)^P$7</f>
        <v>35.8789221428179</v>
      </c>
      <c r="R28" s="691" t="n">
        <f aca="false">$E$28*(1+$C$28)^Q$7</f>
        <v>36.3274086696031</v>
      </c>
      <c r="S28" s="691" t="n">
        <f aca="false">$E$28*(1+$C$28)^R$7</f>
        <v>36.7815012779731</v>
      </c>
      <c r="T28" s="691" t="n">
        <f aca="false">$E$28*(1+$C$28)^S$7</f>
        <v>37.2412700439478</v>
      </c>
      <c r="U28" s="691" t="n">
        <f aca="false">$E$28*(1+$C$28)^T$7</f>
        <v>37.7067859194971</v>
      </c>
      <c r="V28" s="691" t="n">
        <f aca="false">$E$28*(1+$C$28)^U$7</f>
        <v>38.1781207434909</v>
      </c>
      <c r="W28" s="691" t="n">
        <f aca="false">$E$28*(1+$C$28)^V$7</f>
        <v>38.6553472527845</v>
      </c>
      <c r="X28" s="691" t="n">
        <f aca="false">$E$28*(1+$C$28)^W$7</f>
        <v>39.1385390934443</v>
      </c>
      <c r="Y28" s="691" t="n">
        <f aca="false">$E$28*(1+$C$28)^X$7</f>
        <v>39.6277708321123</v>
      </c>
      <c r="Z28" s="691" t="n">
        <f aca="false">$E$28*(1+$C$28)^Y$7</f>
        <v>40.1231179675137</v>
      </c>
      <c r="AA28" s="691" t="n">
        <f aca="false">$E$28*(1+$C$28)^Z$7</f>
        <v>40.6246569421077</v>
      </c>
      <c r="AB28" s="691" t="n">
        <f aca="false">$E$28*(1+$C$28)^AA$7</f>
        <v>41.132465153884</v>
      </c>
      <c r="AC28" s="691" t="n">
        <f aca="false">$E$28*(1+$C$28)^AB$7</f>
        <v>41.6466209683076</v>
      </c>
      <c r="AD28" s="691" t="n">
        <f aca="false">$E$28*(1+$C$28)^AC$7</f>
        <v>42.1672037304114</v>
      </c>
      <c r="AE28" s="691" t="n">
        <f aca="false">$E$28*(1+$C$28)^AD$7</f>
        <v>42.6942937770415</v>
      </c>
      <c r="AF28" s="691" t="n">
        <f aca="false">$E$28*(1+$C$28)^AE$7</f>
        <v>43.2279724492546</v>
      </c>
      <c r="AG28" s="691" t="n">
        <f aca="false">$E$28*(1+$C$28)^AF$7</f>
        <v>43.7683221048702</v>
      </c>
      <c r="AH28" s="691" t="n">
        <f aca="false">$E$28*(1+$C$28)^AG$7</f>
        <v>44.3154261311811</v>
      </c>
      <c r="AI28" s="691" t="n">
        <f aca="false">$E$28*(1+$C$28)^AH$7</f>
        <v>44.8693689578209</v>
      </c>
      <c r="AJ28" s="691" t="n">
        <f aca="false">$E$28*(1+$C$28)^AI$7</f>
        <v>45.4302360697936</v>
      </c>
      <c r="AK28" s="691" t="n">
        <f aca="false">$E$28*(1+$C$28)^AJ$7</f>
        <v>45.9981140206661</v>
      </c>
      <c r="AL28" s="691" t="n">
        <f aca="false">$E$28*(1+$C$28)^AK$7</f>
        <v>46.5730904459244</v>
      </c>
      <c r="AM28" s="691" t="n">
        <f aca="false">$E$28*(1+$C$28)^AL$7</f>
        <v>47.1552540764984</v>
      </c>
      <c r="AN28" s="691" t="n">
        <f aca="false">$E$28*(1+$C$28)^AM$7</f>
        <v>47.7446947524547</v>
      </c>
      <c r="AO28" s="691" t="n">
        <f aca="false">$E$28*(1+$C$28)^AN$7</f>
        <v>48.3415034368603</v>
      </c>
      <c r="AP28" s="691" t="n">
        <f aca="false">$E$28*(1+$C$28)^AO$7</f>
        <v>48.9457722298211</v>
      </c>
      <c r="AQ28" s="691" t="n">
        <f aca="false">$E$28*(1+$C$28)^AP$7</f>
        <v>49.5575943826939</v>
      </c>
      <c r="AR28" s="691" t="n">
        <f aca="false">$E$28*(1+$C$28)^AQ$7</f>
        <v>50.1770643124775</v>
      </c>
      <c r="AS28" s="691" t="n">
        <f aca="false">$E$28*(1+$C$28)^AR$7</f>
        <v>50.8042776163835</v>
      </c>
      <c r="AT28" s="691" t="n">
        <f aca="false">$E$28*(1+$C$28)^AS$7</f>
        <v>51.4393310865883</v>
      </c>
      <c r="AU28" s="691" t="n">
        <f aca="false">$E$28*(1+$C$28)^AT$7</f>
        <v>52.0823227251706</v>
      </c>
      <c r="AV28" s="691" t="n">
        <f aca="false">$E$28*(1+$C$28)^AU$7</f>
        <v>52.7333517592353</v>
      </c>
      <c r="AW28" s="691" t="n">
        <f aca="false">$E$28*(1+$C$28)^AV$7</f>
        <v>53.3925186562257</v>
      </c>
      <c r="AX28" s="691" t="n">
        <f aca="false">$E$28*(1+$C$28)^AW$7</f>
        <v>54.0599251394285</v>
      </c>
      <c r="AY28" s="691" t="n">
        <f aca="false">$E$28*(1+$C$28)^AX$7</f>
        <v>54.7356742036714</v>
      </c>
      <c r="AZ28" s="691" t="n">
        <f aca="false">$E$28*(1+$C$28)^AY$7</f>
        <v>55.4198701312173</v>
      </c>
      <c r="BA28" s="691" t="n">
        <f aca="false">$E$28*(1+$C$28)^AZ$7</f>
        <v>56.1126185078575</v>
      </c>
      <c r="BB28" s="691" t="n">
        <f aca="false">$E$28*(1+$C$28)^BA$7</f>
        <v>56.8140262392057</v>
      </c>
      <c r="BC28" s="2"/>
      <c r="BD28" s="690" t="s">
        <v>379</v>
      </c>
      <c r="BE28" s="2"/>
      <c r="BF28" s="2"/>
      <c r="BG28" s="2"/>
      <c r="BH28" s="2"/>
      <c r="BI28" s="2"/>
      <c r="BJ28" s="2"/>
    </row>
    <row r="29" customFormat="false" ht="13.9" hidden="false" customHeight="true" outlineLevel="0" collapsed="false">
      <c r="A29" s="2"/>
      <c r="B29" s="683"/>
      <c r="C29" s="665"/>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row>
    <row r="30" customFormat="false" ht="13.9" hidden="false" customHeight="true" outlineLevel="0" collapsed="false">
      <c r="A30" s="2"/>
      <c r="B30" s="683"/>
      <c r="C30" s="665"/>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row>
    <row r="31" customFormat="false" ht="13.9" hidden="false" customHeight="true" outlineLevel="0" collapsed="false">
      <c r="A31" s="2"/>
      <c r="B31" s="673" t="s">
        <v>380</v>
      </c>
      <c r="C31" s="674" t="s">
        <v>381</v>
      </c>
      <c r="D31" s="675" t="s">
        <v>197</v>
      </c>
      <c r="E31" s="676" t="n">
        <v>2021</v>
      </c>
      <c r="F31" s="674" t="n">
        <v>2022</v>
      </c>
      <c r="G31" s="676" t="n">
        <v>2023</v>
      </c>
      <c r="H31" s="674" t="n">
        <v>2024</v>
      </c>
      <c r="I31" s="676" t="n">
        <v>2025</v>
      </c>
      <c r="J31" s="674" t="n">
        <v>2026</v>
      </c>
      <c r="K31" s="676" t="n">
        <v>2027</v>
      </c>
      <c r="L31" s="674" t="n">
        <v>2028</v>
      </c>
      <c r="M31" s="676" t="n">
        <v>2029</v>
      </c>
      <c r="N31" s="674" t="n">
        <v>2030</v>
      </c>
      <c r="O31" s="676" t="n">
        <v>2031</v>
      </c>
      <c r="P31" s="674" t="n">
        <v>2032</v>
      </c>
      <c r="Q31" s="676" t="n">
        <v>2033</v>
      </c>
      <c r="R31" s="674" t="n">
        <v>2034</v>
      </c>
      <c r="S31" s="676" t="n">
        <v>2035</v>
      </c>
      <c r="T31" s="674" t="n">
        <v>2036</v>
      </c>
      <c r="U31" s="676" t="n">
        <v>2037</v>
      </c>
      <c r="V31" s="674" t="n">
        <v>2038</v>
      </c>
      <c r="W31" s="676" t="n">
        <v>2039</v>
      </c>
      <c r="X31" s="674" t="n">
        <v>2040</v>
      </c>
      <c r="Y31" s="676" t="n">
        <v>2041</v>
      </c>
      <c r="Z31" s="674" t="n">
        <v>2042</v>
      </c>
      <c r="AA31" s="676" t="n">
        <v>2043</v>
      </c>
      <c r="AB31" s="674" t="n">
        <v>2044</v>
      </c>
      <c r="AC31" s="676" t="n">
        <v>2045</v>
      </c>
      <c r="AD31" s="674" t="n">
        <v>2046</v>
      </c>
      <c r="AE31" s="676" t="n">
        <v>2047</v>
      </c>
      <c r="AF31" s="674" t="n">
        <v>2048</v>
      </c>
      <c r="AG31" s="676" t="n">
        <v>2049</v>
      </c>
      <c r="AH31" s="674" t="n">
        <v>2050</v>
      </c>
      <c r="AI31" s="676" t="n">
        <v>2051</v>
      </c>
      <c r="AJ31" s="674" t="n">
        <v>2052</v>
      </c>
      <c r="AK31" s="676" t="n">
        <v>2053</v>
      </c>
      <c r="AL31" s="674" t="n">
        <v>2054</v>
      </c>
      <c r="AM31" s="676" t="n">
        <v>2055</v>
      </c>
      <c r="AN31" s="674" t="n">
        <v>2056</v>
      </c>
      <c r="AO31" s="676" t="n">
        <v>2057</v>
      </c>
      <c r="AP31" s="674" t="n">
        <v>2058</v>
      </c>
      <c r="AQ31" s="676" t="n">
        <v>2059</v>
      </c>
      <c r="AR31" s="674" t="n">
        <v>2060</v>
      </c>
      <c r="AS31" s="676" t="n">
        <v>2061</v>
      </c>
      <c r="AT31" s="674" t="n">
        <v>2062</v>
      </c>
      <c r="AU31" s="676" t="n">
        <v>2063</v>
      </c>
      <c r="AV31" s="674" t="n">
        <v>2064</v>
      </c>
      <c r="AW31" s="676" t="n">
        <v>2065</v>
      </c>
      <c r="AX31" s="674" t="n">
        <v>2066</v>
      </c>
      <c r="AY31" s="676" t="n">
        <v>2067</v>
      </c>
      <c r="AZ31" s="674" t="n">
        <v>2068</v>
      </c>
      <c r="BA31" s="676" t="n">
        <v>2069</v>
      </c>
      <c r="BB31" s="674" t="n">
        <v>2070</v>
      </c>
      <c r="BC31" s="2"/>
      <c r="BD31" s="2"/>
      <c r="BE31" s="2"/>
      <c r="BF31" s="2"/>
      <c r="BG31" s="2"/>
      <c r="BH31" s="2"/>
      <c r="BI31" s="2"/>
      <c r="BJ31" s="2"/>
    </row>
    <row r="32" customFormat="false" ht="13.9" hidden="false" customHeight="true" outlineLevel="1" collapsed="false">
      <c r="A32" s="2"/>
      <c r="B32" s="677" t="str">
        <f aca="false">B10</f>
        <v>-</v>
      </c>
      <c r="C32" s="678" t="n">
        <v>0</v>
      </c>
      <c r="D32" s="692" t="str">
        <f aca="false">D10</f>
        <v>[ct/kWh]</v>
      </c>
      <c r="E32" s="693" t="n">
        <f aca="false">E10</f>
        <v>0</v>
      </c>
      <c r="F32" s="693" t="n">
        <f aca="false">E10</f>
        <v>0</v>
      </c>
      <c r="G32" s="693" t="n">
        <f aca="false">F32</f>
        <v>0</v>
      </c>
      <c r="H32" s="693" t="n">
        <f aca="false">G32</f>
        <v>0</v>
      </c>
      <c r="I32" s="693" t="n">
        <f aca="false">H32</f>
        <v>0</v>
      </c>
      <c r="J32" s="693" t="n">
        <f aca="false">I32</f>
        <v>0</v>
      </c>
      <c r="K32" s="693" t="n">
        <f aca="false">J32</f>
        <v>0</v>
      </c>
      <c r="L32" s="693" t="n">
        <f aca="false">K32</f>
        <v>0</v>
      </c>
      <c r="M32" s="693" t="n">
        <f aca="false">L32</f>
        <v>0</v>
      </c>
      <c r="N32" s="693" t="n">
        <f aca="false">M32</f>
        <v>0</v>
      </c>
      <c r="O32" s="693" t="n">
        <f aca="false">N32</f>
        <v>0</v>
      </c>
      <c r="P32" s="693" t="n">
        <f aca="false">O32</f>
        <v>0</v>
      </c>
      <c r="Q32" s="693" t="n">
        <f aca="false">P32</f>
        <v>0</v>
      </c>
      <c r="R32" s="693" t="n">
        <f aca="false">Q32</f>
        <v>0</v>
      </c>
      <c r="S32" s="693" t="n">
        <f aca="false">R32</f>
        <v>0</v>
      </c>
      <c r="T32" s="693" t="n">
        <f aca="false">S32</f>
        <v>0</v>
      </c>
      <c r="U32" s="693" t="n">
        <f aca="false">T32</f>
        <v>0</v>
      </c>
      <c r="V32" s="693" t="n">
        <f aca="false">U32</f>
        <v>0</v>
      </c>
      <c r="W32" s="693" t="n">
        <f aca="false">V32</f>
        <v>0</v>
      </c>
      <c r="X32" s="693" t="n">
        <f aca="false">W32</f>
        <v>0</v>
      </c>
      <c r="Y32" s="693" t="n">
        <f aca="false">X32</f>
        <v>0</v>
      </c>
      <c r="Z32" s="693" t="n">
        <f aca="false">Y32</f>
        <v>0</v>
      </c>
      <c r="AA32" s="693" t="n">
        <f aca="false">Z32</f>
        <v>0</v>
      </c>
      <c r="AB32" s="693" t="n">
        <f aca="false">AA32</f>
        <v>0</v>
      </c>
      <c r="AC32" s="693" t="n">
        <f aca="false">AB32</f>
        <v>0</v>
      </c>
      <c r="AD32" s="693" t="n">
        <f aca="false">AC32</f>
        <v>0</v>
      </c>
      <c r="AE32" s="693" t="n">
        <f aca="false">AD32</f>
        <v>0</v>
      </c>
      <c r="AF32" s="693" t="n">
        <f aca="false">AE32</f>
        <v>0</v>
      </c>
      <c r="AG32" s="693" t="n">
        <f aca="false">AF32</f>
        <v>0</v>
      </c>
      <c r="AH32" s="693" t="n">
        <f aca="false">AG32</f>
        <v>0</v>
      </c>
      <c r="AI32" s="693" t="n">
        <f aca="false">AH32</f>
        <v>0</v>
      </c>
      <c r="AJ32" s="693" t="n">
        <f aca="false">AI32</f>
        <v>0</v>
      </c>
      <c r="AK32" s="693" t="n">
        <f aca="false">AJ32</f>
        <v>0</v>
      </c>
      <c r="AL32" s="693" t="n">
        <f aca="false">AK32</f>
        <v>0</v>
      </c>
      <c r="AM32" s="693" t="n">
        <f aca="false">AL32</f>
        <v>0</v>
      </c>
      <c r="AN32" s="693" t="n">
        <f aca="false">AM32</f>
        <v>0</v>
      </c>
      <c r="AO32" s="693" t="n">
        <f aca="false">AN32</f>
        <v>0</v>
      </c>
      <c r="AP32" s="693" t="n">
        <f aca="false">AO32</f>
        <v>0</v>
      </c>
      <c r="AQ32" s="693" t="n">
        <f aca="false">AP32</f>
        <v>0</v>
      </c>
      <c r="AR32" s="693" t="n">
        <f aca="false">AQ32</f>
        <v>0</v>
      </c>
      <c r="AS32" s="693" t="n">
        <f aca="false">AR32</f>
        <v>0</v>
      </c>
      <c r="AT32" s="693" t="n">
        <f aca="false">AS32</f>
        <v>0</v>
      </c>
      <c r="AU32" s="693" t="n">
        <f aca="false">AT32</f>
        <v>0</v>
      </c>
      <c r="AV32" s="693" t="n">
        <f aca="false">AU32</f>
        <v>0</v>
      </c>
      <c r="AW32" s="693" t="n">
        <f aca="false">AV32</f>
        <v>0</v>
      </c>
      <c r="AX32" s="693" t="n">
        <f aca="false">AW32</f>
        <v>0</v>
      </c>
      <c r="AY32" s="693" t="n">
        <f aca="false">AX32</f>
        <v>0</v>
      </c>
      <c r="AZ32" s="693" t="n">
        <f aca="false">AY32</f>
        <v>0</v>
      </c>
      <c r="BA32" s="693" t="n">
        <f aca="false">AZ32</f>
        <v>0</v>
      </c>
      <c r="BB32" s="693" t="n">
        <f aca="false">BA32</f>
        <v>0</v>
      </c>
      <c r="BC32" s="2"/>
      <c r="BD32" s="690"/>
      <c r="BE32" s="2"/>
      <c r="BF32" s="2"/>
      <c r="BG32" s="2"/>
      <c r="BH32" s="2"/>
      <c r="BI32" s="2"/>
      <c r="BJ32" s="2"/>
    </row>
    <row r="33" customFormat="false" ht="13.9" hidden="false" customHeight="true" outlineLevel="1" collapsed="false">
      <c r="A33" s="2"/>
      <c r="B33" s="677" t="str">
        <f aca="false">B11</f>
        <v>Biogas</v>
      </c>
      <c r="C33" s="678" t="n">
        <v>0</v>
      </c>
      <c r="D33" s="692" t="str">
        <f aca="false">D11</f>
        <v>[ct/kWh]</v>
      </c>
      <c r="E33" s="693" t="n">
        <f aca="false">E11</f>
        <v>46.11</v>
      </c>
      <c r="F33" s="693" t="n">
        <f aca="false">E11</f>
        <v>46.11</v>
      </c>
      <c r="G33" s="693" t="n">
        <f aca="false">F33</f>
        <v>46.11</v>
      </c>
      <c r="H33" s="693" t="n">
        <f aca="false">G33</f>
        <v>46.11</v>
      </c>
      <c r="I33" s="693" t="n">
        <f aca="false">H33</f>
        <v>46.11</v>
      </c>
      <c r="J33" s="693" t="n">
        <f aca="false">I33</f>
        <v>46.11</v>
      </c>
      <c r="K33" s="693" t="n">
        <f aca="false">J33</f>
        <v>46.11</v>
      </c>
      <c r="L33" s="693" t="n">
        <f aca="false">K33</f>
        <v>46.11</v>
      </c>
      <c r="M33" s="693" t="n">
        <f aca="false">L33</f>
        <v>46.11</v>
      </c>
      <c r="N33" s="693" t="n">
        <f aca="false">M33</f>
        <v>46.11</v>
      </c>
      <c r="O33" s="693" t="n">
        <f aca="false">N33</f>
        <v>46.11</v>
      </c>
      <c r="P33" s="693" t="n">
        <f aca="false">O33</f>
        <v>46.11</v>
      </c>
      <c r="Q33" s="693" t="n">
        <f aca="false">P33</f>
        <v>46.11</v>
      </c>
      <c r="R33" s="693" t="n">
        <f aca="false">Q33</f>
        <v>46.11</v>
      </c>
      <c r="S33" s="693" t="n">
        <f aca="false">R33</f>
        <v>46.11</v>
      </c>
      <c r="T33" s="693" t="n">
        <f aca="false">S33</f>
        <v>46.11</v>
      </c>
      <c r="U33" s="693" t="n">
        <f aca="false">T33</f>
        <v>46.11</v>
      </c>
      <c r="V33" s="693" t="n">
        <f aca="false">U33</f>
        <v>46.11</v>
      </c>
      <c r="W33" s="693" t="n">
        <f aca="false">V33</f>
        <v>46.11</v>
      </c>
      <c r="X33" s="693" t="n">
        <f aca="false">W33</f>
        <v>46.11</v>
      </c>
      <c r="Y33" s="693" t="n">
        <f aca="false">X33</f>
        <v>46.11</v>
      </c>
      <c r="Z33" s="693" t="n">
        <f aca="false">Y33</f>
        <v>46.11</v>
      </c>
      <c r="AA33" s="693" t="n">
        <f aca="false">Z33</f>
        <v>46.11</v>
      </c>
      <c r="AB33" s="693" t="n">
        <f aca="false">AA33</f>
        <v>46.11</v>
      </c>
      <c r="AC33" s="693" t="n">
        <f aca="false">AB33</f>
        <v>46.11</v>
      </c>
      <c r="AD33" s="693" t="n">
        <f aca="false">AC33</f>
        <v>46.11</v>
      </c>
      <c r="AE33" s="693" t="n">
        <f aca="false">AD33</f>
        <v>46.11</v>
      </c>
      <c r="AF33" s="693" t="n">
        <f aca="false">AE33</f>
        <v>46.11</v>
      </c>
      <c r="AG33" s="693" t="n">
        <f aca="false">AF33</f>
        <v>46.11</v>
      </c>
      <c r="AH33" s="693" t="n">
        <f aca="false">AG33</f>
        <v>46.11</v>
      </c>
      <c r="AI33" s="693" t="n">
        <f aca="false">AH33</f>
        <v>46.11</v>
      </c>
      <c r="AJ33" s="693" t="n">
        <f aca="false">AI33</f>
        <v>46.11</v>
      </c>
      <c r="AK33" s="693" t="n">
        <f aca="false">AJ33</f>
        <v>46.11</v>
      </c>
      <c r="AL33" s="693" t="n">
        <f aca="false">AK33</f>
        <v>46.11</v>
      </c>
      <c r="AM33" s="693" t="n">
        <f aca="false">AL33</f>
        <v>46.11</v>
      </c>
      <c r="AN33" s="693" t="n">
        <f aca="false">AM33</f>
        <v>46.11</v>
      </c>
      <c r="AO33" s="693" t="n">
        <f aca="false">AN33</f>
        <v>46.11</v>
      </c>
      <c r="AP33" s="693" t="n">
        <f aca="false">AO33</f>
        <v>46.11</v>
      </c>
      <c r="AQ33" s="693" t="n">
        <f aca="false">AP33</f>
        <v>46.11</v>
      </c>
      <c r="AR33" s="693" t="n">
        <f aca="false">AQ33</f>
        <v>46.11</v>
      </c>
      <c r="AS33" s="693" t="n">
        <f aca="false">AR33</f>
        <v>46.11</v>
      </c>
      <c r="AT33" s="693" t="n">
        <f aca="false">AS33</f>
        <v>46.11</v>
      </c>
      <c r="AU33" s="693" t="n">
        <f aca="false">AT33</f>
        <v>46.11</v>
      </c>
      <c r="AV33" s="693" t="n">
        <f aca="false">AU33</f>
        <v>46.11</v>
      </c>
      <c r="AW33" s="693" t="n">
        <f aca="false">AV33</f>
        <v>46.11</v>
      </c>
      <c r="AX33" s="693" t="n">
        <f aca="false">AW33</f>
        <v>46.11</v>
      </c>
      <c r="AY33" s="693" t="n">
        <f aca="false">AX33</f>
        <v>46.11</v>
      </c>
      <c r="AZ33" s="693" t="n">
        <f aca="false">AY33</f>
        <v>46.11</v>
      </c>
      <c r="BA33" s="693" t="n">
        <f aca="false">AZ33</f>
        <v>46.11</v>
      </c>
      <c r="BB33" s="693" t="n">
        <f aca="false">BA33</f>
        <v>46.11</v>
      </c>
      <c r="BC33" s="2"/>
      <c r="BD33" s="690"/>
      <c r="BE33" s="2"/>
      <c r="BF33" s="2"/>
      <c r="BG33" s="2"/>
      <c r="BH33" s="2"/>
      <c r="BI33" s="2"/>
      <c r="BJ33" s="2"/>
    </row>
    <row r="34" customFormat="false" ht="13.9" hidden="false" customHeight="true" outlineLevel="1" collapsed="false">
      <c r="A34" s="2"/>
      <c r="B34" s="677" t="str">
        <f aca="false">B12</f>
        <v>Erdgas</v>
      </c>
      <c r="C34" s="678" t="n">
        <v>0</v>
      </c>
      <c r="D34" s="692" t="str">
        <f aca="false">D12</f>
        <v>[ct/kWh]</v>
      </c>
      <c r="E34" s="693" t="n">
        <f aca="false">E12</f>
        <v>6.11</v>
      </c>
      <c r="F34" s="693" t="n">
        <f aca="false">E12</f>
        <v>6.11</v>
      </c>
      <c r="G34" s="693" t="n">
        <f aca="false">F34</f>
        <v>6.11</v>
      </c>
      <c r="H34" s="693" t="n">
        <f aca="false">G34</f>
        <v>6.11</v>
      </c>
      <c r="I34" s="693" t="n">
        <f aca="false">H34</f>
        <v>6.11</v>
      </c>
      <c r="J34" s="693" t="n">
        <f aca="false">I34</f>
        <v>6.11</v>
      </c>
      <c r="K34" s="693" t="n">
        <f aca="false">J34</f>
        <v>6.11</v>
      </c>
      <c r="L34" s="693" t="n">
        <f aca="false">K34</f>
        <v>6.11</v>
      </c>
      <c r="M34" s="693" t="n">
        <f aca="false">L34</f>
        <v>6.11</v>
      </c>
      <c r="N34" s="693" t="n">
        <f aca="false">M34</f>
        <v>6.11</v>
      </c>
      <c r="O34" s="693" t="n">
        <f aca="false">N34</f>
        <v>6.11</v>
      </c>
      <c r="P34" s="693" t="n">
        <f aca="false">O34</f>
        <v>6.11</v>
      </c>
      <c r="Q34" s="693" t="n">
        <f aca="false">P34</f>
        <v>6.11</v>
      </c>
      <c r="R34" s="693" t="n">
        <f aca="false">Q34</f>
        <v>6.11</v>
      </c>
      <c r="S34" s="693" t="n">
        <f aca="false">R34</f>
        <v>6.11</v>
      </c>
      <c r="T34" s="693" t="n">
        <f aca="false">S34</f>
        <v>6.11</v>
      </c>
      <c r="U34" s="693" t="n">
        <f aca="false">T34</f>
        <v>6.11</v>
      </c>
      <c r="V34" s="693" t="n">
        <f aca="false">U34</f>
        <v>6.11</v>
      </c>
      <c r="W34" s="693" t="n">
        <f aca="false">V34</f>
        <v>6.11</v>
      </c>
      <c r="X34" s="693" t="n">
        <f aca="false">W34</f>
        <v>6.11</v>
      </c>
      <c r="Y34" s="693" t="n">
        <f aca="false">X34</f>
        <v>6.11</v>
      </c>
      <c r="Z34" s="693" t="n">
        <f aca="false">Y34</f>
        <v>6.11</v>
      </c>
      <c r="AA34" s="693" t="n">
        <f aca="false">Z34</f>
        <v>6.11</v>
      </c>
      <c r="AB34" s="693" t="n">
        <f aca="false">AA34</f>
        <v>6.11</v>
      </c>
      <c r="AC34" s="693" t="n">
        <f aca="false">AB34</f>
        <v>6.11</v>
      </c>
      <c r="AD34" s="693" t="n">
        <f aca="false">AC34</f>
        <v>6.11</v>
      </c>
      <c r="AE34" s="693" t="n">
        <f aca="false">AD34</f>
        <v>6.11</v>
      </c>
      <c r="AF34" s="693" t="n">
        <f aca="false">AE34</f>
        <v>6.11</v>
      </c>
      <c r="AG34" s="693" t="n">
        <f aca="false">AF34</f>
        <v>6.11</v>
      </c>
      <c r="AH34" s="693" t="n">
        <f aca="false">AG34</f>
        <v>6.11</v>
      </c>
      <c r="AI34" s="693" t="n">
        <f aca="false">AH34</f>
        <v>6.11</v>
      </c>
      <c r="AJ34" s="693" t="n">
        <f aca="false">AI34</f>
        <v>6.11</v>
      </c>
      <c r="AK34" s="693" t="n">
        <f aca="false">AJ34</f>
        <v>6.11</v>
      </c>
      <c r="AL34" s="693" t="n">
        <f aca="false">AK34</f>
        <v>6.11</v>
      </c>
      <c r="AM34" s="693" t="n">
        <f aca="false">AL34</f>
        <v>6.11</v>
      </c>
      <c r="AN34" s="693" t="n">
        <f aca="false">AM34</f>
        <v>6.11</v>
      </c>
      <c r="AO34" s="693" t="n">
        <f aca="false">AN34</f>
        <v>6.11</v>
      </c>
      <c r="AP34" s="693" t="n">
        <f aca="false">AO34</f>
        <v>6.11</v>
      </c>
      <c r="AQ34" s="693" t="n">
        <f aca="false">AP34</f>
        <v>6.11</v>
      </c>
      <c r="AR34" s="693" t="n">
        <f aca="false">AQ34</f>
        <v>6.11</v>
      </c>
      <c r="AS34" s="693" t="n">
        <f aca="false">AR34</f>
        <v>6.11</v>
      </c>
      <c r="AT34" s="693" t="n">
        <f aca="false">AS34</f>
        <v>6.11</v>
      </c>
      <c r="AU34" s="693" t="n">
        <f aca="false">AT34</f>
        <v>6.11</v>
      </c>
      <c r="AV34" s="693" t="n">
        <f aca="false">AU34</f>
        <v>6.11</v>
      </c>
      <c r="AW34" s="693" t="n">
        <f aca="false">AV34</f>
        <v>6.11</v>
      </c>
      <c r="AX34" s="693" t="n">
        <f aca="false">AW34</f>
        <v>6.11</v>
      </c>
      <c r="AY34" s="693" t="n">
        <f aca="false">AX34</f>
        <v>6.11</v>
      </c>
      <c r="AZ34" s="693" t="n">
        <f aca="false">AY34</f>
        <v>6.11</v>
      </c>
      <c r="BA34" s="693" t="n">
        <f aca="false">AZ34</f>
        <v>6.11</v>
      </c>
      <c r="BB34" s="693" t="n">
        <f aca="false">BA34</f>
        <v>6.11</v>
      </c>
      <c r="BC34" s="2"/>
      <c r="BD34" s="694" t="s">
        <v>382</v>
      </c>
      <c r="BE34" s="2"/>
      <c r="BF34" s="2"/>
      <c r="BG34" s="2"/>
      <c r="BH34" s="2"/>
      <c r="BI34" s="2"/>
      <c r="BJ34" s="2"/>
    </row>
    <row r="35" customFormat="false" ht="13.9" hidden="false" customHeight="true" outlineLevel="1" collapsed="false">
      <c r="A35" s="2"/>
      <c r="B35" s="677" t="str">
        <f aca="false">B13</f>
        <v>Heizöl</v>
      </c>
      <c r="C35" s="678" t="n">
        <v>0</v>
      </c>
      <c r="D35" s="692" t="str">
        <f aca="false">D13</f>
        <v>[ct/kWh]</v>
      </c>
      <c r="E35" s="693" t="n">
        <f aca="false">E13</f>
        <v>5.35</v>
      </c>
      <c r="F35" s="693" t="n">
        <f aca="false">E13</f>
        <v>5.35</v>
      </c>
      <c r="G35" s="693" t="n">
        <f aca="false">F35</f>
        <v>5.35</v>
      </c>
      <c r="H35" s="693" t="n">
        <f aca="false">G35</f>
        <v>5.35</v>
      </c>
      <c r="I35" s="693" t="n">
        <f aca="false">H35</f>
        <v>5.35</v>
      </c>
      <c r="J35" s="693" t="n">
        <f aca="false">I35</f>
        <v>5.35</v>
      </c>
      <c r="K35" s="693" t="n">
        <f aca="false">J35</f>
        <v>5.35</v>
      </c>
      <c r="L35" s="693" t="n">
        <f aca="false">K35</f>
        <v>5.35</v>
      </c>
      <c r="M35" s="693" t="n">
        <f aca="false">L35</f>
        <v>5.35</v>
      </c>
      <c r="N35" s="693" t="n">
        <f aca="false">M35</f>
        <v>5.35</v>
      </c>
      <c r="O35" s="693" t="n">
        <f aca="false">N35</f>
        <v>5.35</v>
      </c>
      <c r="P35" s="693" t="n">
        <f aca="false">O35</f>
        <v>5.35</v>
      </c>
      <c r="Q35" s="693" t="n">
        <f aca="false">P35</f>
        <v>5.35</v>
      </c>
      <c r="R35" s="693" t="n">
        <f aca="false">Q35</f>
        <v>5.35</v>
      </c>
      <c r="S35" s="693" t="n">
        <f aca="false">R35</f>
        <v>5.35</v>
      </c>
      <c r="T35" s="693" t="n">
        <f aca="false">S35</f>
        <v>5.35</v>
      </c>
      <c r="U35" s="693" t="n">
        <f aca="false">T35</f>
        <v>5.35</v>
      </c>
      <c r="V35" s="693" t="n">
        <f aca="false">U35</f>
        <v>5.35</v>
      </c>
      <c r="W35" s="693" t="n">
        <f aca="false">V35</f>
        <v>5.35</v>
      </c>
      <c r="X35" s="693" t="n">
        <f aca="false">W35</f>
        <v>5.35</v>
      </c>
      <c r="Y35" s="693" t="n">
        <f aca="false">X35</f>
        <v>5.35</v>
      </c>
      <c r="Z35" s="693" t="n">
        <f aca="false">Y35</f>
        <v>5.35</v>
      </c>
      <c r="AA35" s="693" t="n">
        <f aca="false">Z35</f>
        <v>5.35</v>
      </c>
      <c r="AB35" s="693" t="n">
        <f aca="false">AA35</f>
        <v>5.35</v>
      </c>
      <c r="AC35" s="693" t="n">
        <f aca="false">AB35</f>
        <v>5.35</v>
      </c>
      <c r="AD35" s="693" t="n">
        <f aca="false">AC35</f>
        <v>5.35</v>
      </c>
      <c r="AE35" s="693" t="n">
        <f aca="false">AD35</f>
        <v>5.35</v>
      </c>
      <c r="AF35" s="693" t="n">
        <f aca="false">AE35</f>
        <v>5.35</v>
      </c>
      <c r="AG35" s="693" t="n">
        <f aca="false">AF35</f>
        <v>5.35</v>
      </c>
      <c r="AH35" s="693" t="n">
        <f aca="false">AG35</f>
        <v>5.35</v>
      </c>
      <c r="AI35" s="693" t="n">
        <f aca="false">AH35</f>
        <v>5.35</v>
      </c>
      <c r="AJ35" s="693" t="n">
        <f aca="false">AI35</f>
        <v>5.35</v>
      </c>
      <c r="AK35" s="693" t="n">
        <f aca="false">AJ35</f>
        <v>5.35</v>
      </c>
      <c r="AL35" s="693" t="n">
        <f aca="false">AK35</f>
        <v>5.35</v>
      </c>
      <c r="AM35" s="693" t="n">
        <f aca="false">AL35</f>
        <v>5.35</v>
      </c>
      <c r="AN35" s="693" t="n">
        <f aca="false">AM35</f>
        <v>5.35</v>
      </c>
      <c r="AO35" s="693" t="n">
        <f aca="false">AN35</f>
        <v>5.35</v>
      </c>
      <c r="AP35" s="693" t="n">
        <f aca="false">AO35</f>
        <v>5.35</v>
      </c>
      <c r="AQ35" s="693" t="n">
        <f aca="false">AP35</f>
        <v>5.35</v>
      </c>
      <c r="AR35" s="693" t="n">
        <f aca="false">AQ35</f>
        <v>5.35</v>
      </c>
      <c r="AS35" s="693" t="n">
        <f aca="false">AR35</f>
        <v>5.35</v>
      </c>
      <c r="AT35" s="693" t="n">
        <f aca="false">AS35</f>
        <v>5.35</v>
      </c>
      <c r="AU35" s="693" t="n">
        <f aca="false">AT35</f>
        <v>5.35</v>
      </c>
      <c r="AV35" s="693" t="n">
        <f aca="false">AU35</f>
        <v>5.35</v>
      </c>
      <c r="AW35" s="693" t="n">
        <f aca="false">AV35</f>
        <v>5.35</v>
      </c>
      <c r="AX35" s="693" t="n">
        <f aca="false">AW35</f>
        <v>5.35</v>
      </c>
      <c r="AY35" s="693" t="n">
        <f aca="false">AX35</f>
        <v>5.35</v>
      </c>
      <c r="AZ35" s="693" t="n">
        <f aca="false">AY35</f>
        <v>5.35</v>
      </c>
      <c r="BA35" s="693" t="n">
        <f aca="false">AZ35</f>
        <v>5.35</v>
      </c>
      <c r="BB35" s="693" t="n">
        <f aca="false">BA35</f>
        <v>5.35</v>
      </c>
      <c r="BC35" s="2"/>
      <c r="BD35" s="690" t="s">
        <v>382</v>
      </c>
      <c r="BE35" s="2"/>
      <c r="BF35" s="2"/>
      <c r="BG35" s="2"/>
      <c r="BH35" s="2"/>
      <c r="BI35" s="2"/>
      <c r="BJ35" s="2"/>
    </row>
    <row r="36" customFormat="false" ht="13.9" hidden="false" customHeight="true" outlineLevel="1" collapsed="false">
      <c r="A36" s="2"/>
      <c r="B36" s="677" t="str">
        <f aca="false">B14</f>
        <v>Nahwärme</v>
      </c>
      <c r="C36" s="678" t="n">
        <v>0</v>
      </c>
      <c r="D36" s="692" t="str">
        <f aca="false">D14</f>
        <v>[ct/kWh]</v>
      </c>
      <c r="E36" s="693" t="n">
        <f aca="false">E14</f>
        <v>9.1</v>
      </c>
      <c r="F36" s="693" t="n">
        <f aca="false">E14</f>
        <v>9.1</v>
      </c>
      <c r="G36" s="693" t="n">
        <f aca="false">F36</f>
        <v>9.1</v>
      </c>
      <c r="H36" s="693" t="n">
        <f aca="false">G36</f>
        <v>9.1</v>
      </c>
      <c r="I36" s="693" t="n">
        <f aca="false">H36</f>
        <v>9.1</v>
      </c>
      <c r="J36" s="693" t="n">
        <f aca="false">I36</f>
        <v>9.1</v>
      </c>
      <c r="K36" s="693" t="n">
        <f aca="false">J36</f>
        <v>9.1</v>
      </c>
      <c r="L36" s="693" t="n">
        <f aca="false">K36</f>
        <v>9.1</v>
      </c>
      <c r="M36" s="693" t="n">
        <f aca="false">L36</f>
        <v>9.1</v>
      </c>
      <c r="N36" s="693" t="n">
        <f aca="false">M36</f>
        <v>9.1</v>
      </c>
      <c r="O36" s="693" t="n">
        <f aca="false">N36</f>
        <v>9.1</v>
      </c>
      <c r="P36" s="693" t="n">
        <f aca="false">O36</f>
        <v>9.1</v>
      </c>
      <c r="Q36" s="693" t="n">
        <f aca="false">P36</f>
        <v>9.1</v>
      </c>
      <c r="R36" s="693" t="n">
        <f aca="false">Q36</f>
        <v>9.1</v>
      </c>
      <c r="S36" s="693" t="n">
        <f aca="false">R36</f>
        <v>9.1</v>
      </c>
      <c r="T36" s="693" t="n">
        <f aca="false">S36</f>
        <v>9.1</v>
      </c>
      <c r="U36" s="693" t="n">
        <f aca="false">T36</f>
        <v>9.1</v>
      </c>
      <c r="V36" s="693" t="n">
        <f aca="false">U36</f>
        <v>9.1</v>
      </c>
      <c r="W36" s="693" t="n">
        <f aca="false">V36</f>
        <v>9.1</v>
      </c>
      <c r="X36" s="693" t="n">
        <f aca="false">W36</f>
        <v>9.1</v>
      </c>
      <c r="Y36" s="693" t="n">
        <f aca="false">X36</f>
        <v>9.1</v>
      </c>
      <c r="Z36" s="693" t="n">
        <f aca="false">Y36</f>
        <v>9.1</v>
      </c>
      <c r="AA36" s="693" t="n">
        <f aca="false">Z36</f>
        <v>9.1</v>
      </c>
      <c r="AB36" s="693" t="n">
        <f aca="false">AA36</f>
        <v>9.1</v>
      </c>
      <c r="AC36" s="693" t="n">
        <f aca="false">AB36</f>
        <v>9.1</v>
      </c>
      <c r="AD36" s="693" t="n">
        <f aca="false">AC36</f>
        <v>9.1</v>
      </c>
      <c r="AE36" s="693" t="n">
        <f aca="false">AD36</f>
        <v>9.1</v>
      </c>
      <c r="AF36" s="693" t="n">
        <f aca="false">AE36</f>
        <v>9.1</v>
      </c>
      <c r="AG36" s="693" t="n">
        <f aca="false">AF36</f>
        <v>9.1</v>
      </c>
      <c r="AH36" s="693" t="n">
        <f aca="false">AG36</f>
        <v>9.1</v>
      </c>
      <c r="AI36" s="693" t="n">
        <f aca="false">AH36</f>
        <v>9.1</v>
      </c>
      <c r="AJ36" s="693" t="n">
        <f aca="false">AI36</f>
        <v>9.1</v>
      </c>
      <c r="AK36" s="693" t="n">
        <f aca="false">AJ36</f>
        <v>9.1</v>
      </c>
      <c r="AL36" s="693" t="n">
        <f aca="false">AK36</f>
        <v>9.1</v>
      </c>
      <c r="AM36" s="693" t="n">
        <f aca="false">AL36</f>
        <v>9.1</v>
      </c>
      <c r="AN36" s="693" t="n">
        <f aca="false">AM36</f>
        <v>9.1</v>
      </c>
      <c r="AO36" s="693" t="n">
        <f aca="false">AN36</f>
        <v>9.1</v>
      </c>
      <c r="AP36" s="693" t="n">
        <f aca="false">AO36</f>
        <v>9.1</v>
      </c>
      <c r="AQ36" s="693" t="n">
        <f aca="false">AP36</f>
        <v>9.1</v>
      </c>
      <c r="AR36" s="693" t="n">
        <f aca="false">AQ36</f>
        <v>9.1</v>
      </c>
      <c r="AS36" s="693" t="n">
        <f aca="false">AR36</f>
        <v>9.1</v>
      </c>
      <c r="AT36" s="693" t="n">
        <f aca="false">AS36</f>
        <v>9.1</v>
      </c>
      <c r="AU36" s="693" t="n">
        <f aca="false">AT36</f>
        <v>9.1</v>
      </c>
      <c r="AV36" s="693" t="n">
        <f aca="false">AU36</f>
        <v>9.1</v>
      </c>
      <c r="AW36" s="693" t="n">
        <f aca="false">AV36</f>
        <v>9.1</v>
      </c>
      <c r="AX36" s="693" t="n">
        <f aca="false">AW36</f>
        <v>9.1</v>
      </c>
      <c r="AY36" s="693" t="n">
        <f aca="false">AX36</f>
        <v>9.1</v>
      </c>
      <c r="AZ36" s="693" t="n">
        <f aca="false">AY36</f>
        <v>9.1</v>
      </c>
      <c r="BA36" s="693" t="n">
        <f aca="false">AZ36</f>
        <v>9.1</v>
      </c>
      <c r="BB36" s="693" t="n">
        <f aca="false">BA36</f>
        <v>9.1</v>
      </c>
      <c r="BC36" s="2"/>
      <c r="BD36" s="690"/>
      <c r="BE36" s="2"/>
      <c r="BF36" s="2"/>
      <c r="BG36" s="2"/>
      <c r="BH36" s="2"/>
      <c r="BI36" s="2"/>
      <c r="BJ36" s="2"/>
    </row>
    <row r="37" customFormat="false" ht="13.9" hidden="false" customHeight="true" outlineLevel="1" collapsed="false">
      <c r="A37" s="2"/>
      <c r="B37" s="677" t="str">
        <f aca="false">B15</f>
        <v>Pellets</v>
      </c>
      <c r="C37" s="678" t="n">
        <v>0</v>
      </c>
      <c r="D37" s="692" t="str">
        <f aca="false">D15</f>
        <v>[ct/kWh]</v>
      </c>
      <c r="E37" s="693" t="n">
        <f aca="false">E15</f>
        <v>4.66</v>
      </c>
      <c r="F37" s="693" t="n">
        <f aca="false">E15</f>
        <v>4.66</v>
      </c>
      <c r="G37" s="693" t="n">
        <f aca="false">F37</f>
        <v>4.66</v>
      </c>
      <c r="H37" s="693" t="n">
        <f aca="false">G37</f>
        <v>4.66</v>
      </c>
      <c r="I37" s="693" t="n">
        <f aca="false">H37</f>
        <v>4.66</v>
      </c>
      <c r="J37" s="693" t="n">
        <f aca="false">I37</f>
        <v>4.66</v>
      </c>
      <c r="K37" s="693" t="n">
        <f aca="false">J37</f>
        <v>4.66</v>
      </c>
      <c r="L37" s="693" t="n">
        <f aca="false">K37</f>
        <v>4.66</v>
      </c>
      <c r="M37" s="693" t="n">
        <f aca="false">L37</f>
        <v>4.66</v>
      </c>
      <c r="N37" s="693" t="n">
        <f aca="false">M37</f>
        <v>4.66</v>
      </c>
      <c r="O37" s="693" t="n">
        <f aca="false">N37</f>
        <v>4.66</v>
      </c>
      <c r="P37" s="693" t="n">
        <f aca="false">O37</f>
        <v>4.66</v>
      </c>
      <c r="Q37" s="693" t="n">
        <f aca="false">P37</f>
        <v>4.66</v>
      </c>
      <c r="R37" s="693" t="n">
        <f aca="false">Q37</f>
        <v>4.66</v>
      </c>
      <c r="S37" s="693" t="n">
        <f aca="false">R37</f>
        <v>4.66</v>
      </c>
      <c r="T37" s="693" t="n">
        <f aca="false">S37</f>
        <v>4.66</v>
      </c>
      <c r="U37" s="693" t="n">
        <f aca="false">T37</f>
        <v>4.66</v>
      </c>
      <c r="V37" s="693" t="n">
        <f aca="false">U37</f>
        <v>4.66</v>
      </c>
      <c r="W37" s="693" t="n">
        <f aca="false">V37</f>
        <v>4.66</v>
      </c>
      <c r="X37" s="693" t="n">
        <f aca="false">W37</f>
        <v>4.66</v>
      </c>
      <c r="Y37" s="693" t="n">
        <f aca="false">X37</f>
        <v>4.66</v>
      </c>
      <c r="Z37" s="693" t="n">
        <f aca="false">Y37</f>
        <v>4.66</v>
      </c>
      <c r="AA37" s="693" t="n">
        <f aca="false">Z37</f>
        <v>4.66</v>
      </c>
      <c r="AB37" s="693" t="n">
        <f aca="false">AA37</f>
        <v>4.66</v>
      </c>
      <c r="AC37" s="693" t="n">
        <f aca="false">AB37</f>
        <v>4.66</v>
      </c>
      <c r="AD37" s="693" t="n">
        <f aca="false">AC37</f>
        <v>4.66</v>
      </c>
      <c r="AE37" s="693" t="n">
        <f aca="false">AD37</f>
        <v>4.66</v>
      </c>
      <c r="AF37" s="693" t="n">
        <f aca="false">AE37</f>
        <v>4.66</v>
      </c>
      <c r="AG37" s="693" t="n">
        <f aca="false">AF37</f>
        <v>4.66</v>
      </c>
      <c r="AH37" s="693" t="n">
        <f aca="false">AG37</f>
        <v>4.66</v>
      </c>
      <c r="AI37" s="693" t="n">
        <f aca="false">AH37</f>
        <v>4.66</v>
      </c>
      <c r="AJ37" s="693" t="n">
        <f aca="false">AI37</f>
        <v>4.66</v>
      </c>
      <c r="AK37" s="693" t="n">
        <f aca="false">AJ37</f>
        <v>4.66</v>
      </c>
      <c r="AL37" s="693" t="n">
        <f aca="false">AK37</f>
        <v>4.66</v>
      </c>
      <c r="AM37" s="693" t="n">
        <f aca="false">AL37</f>
        <v>4.66</v>
      </c>
      <c r="AN37" s="693" t="n">
        <f aca="false">AM37</f>
        <v>4.66</v>
      </c>
      <c r="AO37" s="693" t="n">
        <f aca="false">AN37</f>
        <v>4.66</v>
      </c>
      <c r="AP37" s="693" t="n">
        <f aca="false">AO37</f>
        <v>4.66</v>
      </c>
      <c r="AQ37" s="693" t="n">
        <f aca="false">AP37</f>
        <v>4.66</v>
      </c>
      <c r="AR37" s="693" t="n">
        <f aca="false">AQ37</f>
        <v>4.66</v>
      </c>
      <c r="AS37" s="693" t="n">
        <f aca="false">AR37</f>
        <v>4.66</v>
      </c>
      <c r="AT37" s="693" t="n">
        <f aca="false">AS37</f>
        <v>4.66</v>
      </c>
      <c r="AU37" s="693" t="n">
        <f aca="false">AT37</f>
        <v>4.66</v>
      </c>
      <c r="AV37" s="693" t="n">
        <f aca="false">AU37</f>
        <v>4.66</v>
      </c>
      <c r="AW37" s="693" t="n">
        <f aca="false">AV37</f>
        <v>4.66</v>
      </c>
      <c r="AX37" s="693" t="n">
        <f aca="false">AW37</f>
        <v>4.66</v>
      </c>
      <c r="AY37" s="693" t="n">
        <f aca="false">AX37</f>
        <v>4.66</v>
      </c>
      <c r="AZ37" s="693" t="n">
        <f aca="false">AY37</f>
        <v>4.66</v>
      </c>
      <c r="BA37" s="693" t="n">
        <f aca="false">AZ37</f>
        <v>4.66</v>
      </c>
      <c r="BB37" s="693" t="n">
        <f aca="false">BA37</f>
        <v>4.66</v>
      </c>
      <c r="BC37" s="2"/>
      <c r="BD37" s="690" t="s">
        <v>382</v>
      </c>
      <c r="BE37" s="2"/>
      <c r="BF37" s="2"/>
      <c r="BG37" s="2"/>
      <c r="BH37" s="2"/>
      <c r="BI37" s="2"/>
      <c r="BJ37" s="2"/>
    </row>
    <row r="38" customFormat="false" ht="13.9" hidden="false" customHeight="true" outlineLevel="1" collapsed="false">
      <c r="A38" s="2"/>
      <c r="B38" s="677" t="str">
        <f aca="false">B16</f>
        <v>Solarthermie</v>
      </c>
      <c r="C38" s="678" t="n">
        <v>0</v>
      </c>
      <c r="D38" s="692" t="str">
        <f aca="false">D16</f>
        <v>[ct/kWh]</v>
      </c>
      <c r="E38" s="693" t="n">
        <f aca="false">E16</f>
        <v>0</v>
      </c>
      <c r="F38" s="693" t="n">
        <f aca="false">E16</f>
        <v>0</v>
      </c>
      <c r="G38" s="693" t="n">
        <f aca="false">F38</f>
        <v>0</v>
      </c>
      <c r="H38" s="693" t="n">
        <f aca="false">G38</f>
        <v>0</v>
      </c>
      <c r="I38" s="693" t="n">
        <f aca="false">H38</f>
        <v>0</v>
      </c>
      <c r="J38" s="693" t="n">
        <f aca="false">I38</f>
        <v>0</v>
      </c>
      <c r="K38" s="693" t="n">
        <f aca="false">J38</f>
        <v>0</v>
      </c>
      <c r="L38" s="693" t="n">
        <f aca="false">K38</f>
        <v>0</v>
      </c>
      <c r="M38" s="693" t="n">
        <f aca="false">L38</f>
        <v>0</v>
      </c>
      <c r="N38" s="693" t="n">
        <f aca="false">M38</f>
        <v>0</v>
      </c>
      <c r="O38" s="693" t="n">
        <f aca="false">N38</f>
        <v>0</v>
      </c>
      <c r="P38" s="693" t="n">
        <f aca="false">O38</f>
        <v>0</v>
      </c>
      <c r="Q38" s="693" t="n">
        <f aca="false">P38</f>
        <v>0</v>
      </c>
      <c r="R38" s="693" t="n">
        <f aca="false">Q38</f>
        <v>0</v>
      </c>
      <c r="S38" s="693" t="n">
        <f aca="false">R38</f>
        <v>0</v>
      </c>
      <c r="T38" s="693" t="n">
        <f aca="false">S38</f>
        <v>0</v>
      </c>
      <c r="U38" s="693" t="n">
        <f aca="false">T38</f>
        <v>0</v>
      </c>
      <c r="V38" s="693" t="n">
        <f aca="false">U38</f>
        <v>0</v>
      </c>
      <c r="W38" s="693" t="n">
        <f aca="false">V38</f>
        <v>0</v>
      </c>
      <c r="X38" s="693" t="n">
        <f aca="false">W38</f>
        <v>0</v>
      </c>
      <c r="Y38" s="693" t="n">
        <f aca="false">X38</f>
        <v>0</v>
      </c>
      <c r="Z38" s="693" t="n">
        <f aca="false">Y38</f>
        <v>0</v>
      </c>
      <c r="AA38" s="693" t="n">
        <f aca="false">Z38</f>
        <v>0</v>
      </c>
      <c r="AB38" s="693" t="n">
        <f aca="false">AA38</f>
        <v>0</v>
      </c>
      <c r="AC38" s="693" t="n">
        <f aca="false">AB38</f>
        <v>0</v>
      </c>
      <c r="AD38" s="693" t="n">
        <f aca="false">AC38</f>
        <v>0</v>
      </c>
      <c r="AE38" s="693" t="n">
        <f aca="false">AD38</f>
        <v>0</v>
      </c>
      <c r="AF38" s="693" t="n">
        <f aca="false">AE38</f>
        <v>0</v>
      </c>
      <c r="AG38" s="693" t="n">
        <f aca="false">AF38</f>
        <v>0</v>
      </c>
      <c r="AH38" s="693" t="n">
        <f aca="false">AG38</f>
        <v>0</v>
      </c>
      <c r="AI38" s="693" t="n">
        <f aca="false">AH38</f>
        <v>0</v>
      </c>
      <c r="AJ38" s="693" t="n">
        <f aca="false">AI38</f>
        <v>0</v>
      </c>
      <c r="AK38" s="693" t="n">
        <f aca="false">AJ38</f>
        <v>0</v>
      </c>
      <c r="AL38" s="693" t="n">
        <f aca="false">AK38</f>
        <v>0</v>
      </c>
      <c r="AM38" s="693" t="n">
        <f aca="false">AL38</f>
        <v>0</v>
      </c>
      <c r="AN38" s="693" t="n">
        <f aca="false">AM38</f>
        <v>0</v>
      </c>
      <c r="AO38" s="693" t="n">
        <f aca="false">AN38</f>
        <v>0</v>
      </c>
      <c r="AP38" s="693" t="n">
        <f aca="false">AO38</f>
        <v>0</v>
      </c>
      <c r="AQ38" s="693" t="n">
        <f aca="false">AP38</f>
        <v>0</v>
      </c>
      <c r="AR38" s="693" t="n">
        <f aca="false">AQ38</f>
        <v>0</v>
      </c>
      <c r="AS38" s="693" t="n">
        <f aca="false">AR38</f>
        <v>0</v>
      </c>
      <c r="AT38" s="693" t="n">
        <f aca="false">AS38</f>
        <v>0</v>
      </c>
      <c r="AU38" s="693" t="n">
        <f aca="false">AT38</f>
        <v>0</v>
      </c>
      <c r="AV38" s="693" t="n">
        <f aca="false">AU38</f>
        <v>0</v>
      </c>
      <c r="AW38" s="693" t="n">
        <f aca="false">AV38</f>
        <v>0</v>
      </c>
      <c r="AX38" s="693" t="n">
        <f aca="false">AW38</f>
        <v>0</v>
      </c>
      <c r="AY38" s="693" t="n">
        <f aca="false">AX38</f>
        <v>0</v>
      </c>
      <c r="AZ38" s="693" t="n">
        <f aca="false">AY38</f>
        <v>0</v>
      </c>
      <c r="BA38" s="693" t="n">
        <f aca="false">AZ38</f>
        <v>0</v>
      </c>
      <c r="BB38" s="693" t="n">
        <f aca="false">BA38</f>
        <v>0</v>
      </c>
      <c r="BC38" s="2"/>
      <c r="BD38" s="690"/>
      <c r="BE38" s="2"/>
      <c r="BF38" s="2"/>
      <c r="BG38" s="2"/>
      <c r="BH38" s="2"/>
      <c r="BI38" s="2"/>
      <c r="BJ38" s="2"/>
    </row>
    <row r="39" customFormat="false" ht="13.9" hidden="false" customHeight="true" outlineLevel="1" collapsed="false">
      <c r="A39" s="2"/>
      <c r="B39" s="677" t="str">
        <f aca="false">B17</f>
        <v>Strom</v>
      </c>
      <c r="C39" s="678" t="n">
        <v>0</v>
      </c>
      <c r="D39" s="692" t="str">
        <f aca="false">D17</f>
        <v>[ct/kWh]</v>
      </c>
      <c r="E39" s="693" t="n">
        <f aca="false">E17</f>
        <v>28</v>
      </c>
      <c r="F39" s="693" t="n">
        <f aca="false">E17</f>
        <v>28</v>
      </c>
      <c r="G39" s="693" t="n">
        <f aca="false">F39</f>
        <v>28</v>
      </c>
      <c r="H39" s="693" t="n">
        <f aca="false">G39</f>
        <v>28</v>
      </c>
      <c r="I39" s="693" t="n">
        <f aca="false">H39</f>
        <v>28</v>
      </c>
      <c r="J39" s="693" t="n">
        <f aca="false">I39</f>
        <v>28</v>
      </c>
      <c r="K39" s="693" t="n">
        <f aca="false">J39</f>
        <v>28</v>
      </c>
      <c r="L39" s="693" t="n">
        <f aca="false">K39</f>
        <v>28</v>
      </c>
      <c r="M39" s="693" t="n">
        <f aca="false">L39</f>
        <v>28</v>
      </c>
      <c r="N39" s="693" t="n">
        <f aca="false">M39</f>
        <v>28</v>
      </c>
      <c r="O39" s="693" t="n">
        <f aca="false">N39</f>
        <v>28</v>
      </c>
      <c r="P39" s="693" t="n">
        <f aca="false">O39</f>
        <v>28</v>
      </c>
      <c r="Q39" s="693" t="n">
        <f aca="false">P39</f>
        <v>28</v>
      </c>
      <c r="R39" s="693" t="n">
        <f aca="false">Q39</f>
        <v>28</v>
      </c>
      <c r="S39" s="693" t="n">
        <f aca="false">R39</f>
        <v>28</v>
      </c>
      <c r="T39" s="693" t="n">
        <f aca="false">S39</f>
        <v>28</v>
      </c>
      <c r="U39" s="693" t="n">
        <f aca="false">T39</f>
        <v>28</v>
      </c>
      <c r="V39" s="693" t="n">
        <f aca="false">U39</f>
        <v>28</v>
      </c>
      <c r="W39" s="693" t="n">
        <f aca="false">V39</f>
        <v>28</v>
      </c>
      <c r="X39" s="693" t="n">
        <f aca="false">W39</f>
        <v>28</v>
      </c>
      <c r="Y39" s="693" t="n">
        <f aca="false">X39</f>
        <v>28</v>
      </c>
      <c r="Z39" s="693" t="n">
        <f aca="false">Y39</f>
        <v>28</v>
      </c>
      <c r="AA39" s="693" t="n">
        <f aca="false">Z39</f>
        <v>28</v>
      </c>
      <c r="AB39" s="693" t="n">
        <f aca="false">AA39</f>
        <v>28</v>
      </c>
      <c r="AC39" s="693" t="n">
        <f aca="false">AB39</f>
        <v>28</v>
      </c>
      <c r="AD39" s="693" t="n">
        <f aca="false">AC39</f>
        <v>28</v>
      </c>
      <c r="AE39" s="693" t="n">
        <f aca="false">AD39</f>
        <v>28</v>
      </c>
      <c r="AF39" s="693" t="n">
        <f aca="false">AE39</f>
        <v>28</v>
      </c>
      <c r="AG39" s="693" t="n">
        <f aca="false">AF39</f>
        <v>28</v>
      </c>
      <c r="AH39" s="693" t="n">
        <f aca="false">AG39</f>
        <v>28</v>
      </c>
      <c r="AI39" s="693" t="n">
        <f aca="false">AH39</f>
        <v>28</v>
      </c>
      <c r="AJ39" s="693" t="n">
        <f aca="false">AI39</f>
        <v>28</v>
      </c>
      <c r="AK39" s="693" t="n">
        <f aca="false">AJ39</f>
        <v>28</v>
      </c>
      <c r="AL39" s="693" t="n">
        <f aca="false">AK39</f>
        <v>28</v>
      </c>
      <c r="AM39" s="693" t="n">
        <f aca="false">AL39</f>
        <v>28</v>
      </c>
      <c r="AN39" s="693" t="n">
        <f aca="false">AM39</f>
        <v>28</v>
      </c>
      <c r="AO39" s="693" t="n">
        <f aca="false">AN39</f>
        <v>28</v>
      </c>
      <c r="AP39" s="693" t="n">
        <f aca="false">AO39</f>
        <v>28</v>
      </c>
      <c r="AQ39" s="693" t="n">
        <f aca="false">AP39</f>
        <v>28</v>
      </c>
      <c r="AR39" s="693" t="n">
        <f aca="false">AQ39</f>
        <v>28</v>
      </c>
      <c r="AS39" s="693" t="n">
        <f aca="false">AR39</f>
        <v>28</v>
      </c>
      <c r="AT39" s="693" t="n">
        <f aca="false">AS39</f>
        <v>28</v>
      </c>
      <c r="AU39" s="693" t="n">
        <f aca="false">AT39</f>
        <v>28</v>
      </c>
      <c r="AV39" s="693" t="n">
        <f aca="false">AU39</f>
        <v>28</v>
      </c>
      <c r="AW39" s="693" t="n">
        <f aca="false">AV39</f>
        <v>28</v>
      </c>
      <c r="AX39" s="693" t="n">
        <f aca="false">AW39</f>
        <v>28</v>
      </c>
      <c r="AY39" s="693" t="n">
        <f aca="false">AX39</f>
        <v>28</v>
      </c>
      <c r="AZ39" s="693" t="n">
        <f aca="false">AY39</f>
        <v>28</v>
      </c>
      <c r="BA39" s="693" t="n">
        <f aca="false">AZ39</f>
        <v>28</v>
      </c>
      <c r="BB39" s="693" t="n">
        <f aca="false">BA39</f>
        <v>28</v>
      </c>
      <c r="BC39" s="2"/>
      <c r="BD39" s="690"/>
      <c r="BE39" s="2"/>
      <c r="BF39" s="2"/>
      <c r="BG39" s="2"/>
      <c r="BH39" s="2"/>
      <c r="BI39" s="2"/>
      <c r="BJ39" s="2"/>
    </row>
    <row r="40" customFormat="false" ht="13.9" hidden="false" customHeight="true" outlineLevel="1" collapsed="false">
      <c r="A40" s="2"/>
      <c r="B40" s="677" t="str">
        <f aca="false">B18</f>
        <v>PV-Strom Gestehungskosten</v>
      </c>
      <c r="C40" s="678" t="n">
        <v>0</v>
      </c>
      <c r="D40" s="692" t="str">
        <f aca="false">D18</f>
        <v>[ct/kWh]</v>
      </c>
      <c r="E40" s="693" t="n">
        <f aca="false">E18</f>
        <v>7.4</v>
      </c>
      <c r="F40" s="693" t="n">
        <f aca="false">F18</f>
        <v>7.4925</v>
      </c>
      <c r="G40" s="693" t="n">
        <f aca="false">G18</f>
        <v>7.58615625</v>
      </c>
      <c r="H40" s="693" t="n">
        <f aca="false">H18</f>
        <v>7.680983203125</v>
      </c>
      <c r="I40" s="693" t="n">
        <f aca="false">I18</f>
        <v>7.77699549316406</v>
      </c>
      <c r="J40" s="693" t="n">
        <f aca="false">J18</f>
        <v>7.87420793682861</v>
      </c>
      <c r="K40" s="693" t="n">
        <f aca="false">K18</f>
        <v>7.97263553603897</v>
      </c>
      <c r="L40" s="693" t="n">
        <f aca="false">L18</f>
        <v>8.07229348023946</v>
      </c>
      <c r="M40" s="693" t="n">
        <f aca="false">M18</f>
        <v>8.17319714874245</v>
      </c>
      <c r="N40" s="693" t="n">
        <f aca="false">N18</f>
        <v>8.27536211310173</v>
      </c>
      <c r="O40" s="693" t="n">
        <f aca="false">O18</f>
        <v>8.3788041395155</v>
      </c>
      <c r="P40" s="693" t="n">
        <f aca="false">P18</f>
        <v>8.48353919125944</v>
      </c>
      <c r="Q40" s="693" t="n">
        <f aca="false">Q18</f>
        <v>8.58958343115019</v>
      </c>
      <c r="R40" s="693" t="n">
        <f aca="false">R18</f>
        <v>8.69695322403956</v>
      </c>
      <c r="S40" s="693" t="n">
        <f aca="false">S18</f>
        <v>8.80566513934006</v>
      </c>
      <c r="T40" s="693" t="n">
        <f aca="false">T18</f>
        <v>8.91573595358181</v>
      </c>
      <c r="U40" s="693" t="n">
        <f aca="false">U18</f>
        <v>9.02718265300158</v>
      </c>
      <c r="V40" s="693" t="n">
        <f aca="false">V18</f>
        <v>9.1400224361641</v>
      </c>
      <c r="W40" s="693" t="n">
        <f aca="false">W18</f>
        <v>9.25427271661615</v>
      </c>
      <c r="X40" s="693" t="n">
        <f aca="false">X18</f>
        <v>9.36995112557385</v>
      </c>
      <c r="Y40" s="693" t="n">
        <f aca="false">Y18</f>
        <v>9.48707551464353</v>
      </c>
      <c r="Z40" s="693" t="n">
        <f aca="false">Z18</f>
        <v>9.60566395857657</v>
      </c>
      <c r="AA40" s="693" t="n">
        <f aca="false">AA18</f>
        <v>9.72573475805878</v>
      </c>
      <c r="AB40" s="693" t="n">
        <f aca="false">AB18</f>
        <v>9.84730644253451</v>
      </c>
      <c r="AC40" s="693" t="n">
        <f aca="false">AC18</f>
        <v>9.97039777306619</v>
      </c>
      <c r="AD40" s="693" t="n">
        <f aca="false">AD18</f>
        <v>10.0950277452295</v>
      </c>
      <c r="AE40" s="693" t="n">
        <f aca="false">AE18</f>
        <v>10.2212155920449</v>
      </c>
      <c r="AF40" s="693" t="n">
        <f aca="false">AF18</f>
        <v>10.3489807869454</v>
      </c>
      <c r="AG40" s="693" t="n">
        <f aca="false">AG18</f>
        <v>10.4783430467823</v>
      </c>
      <c r="AH40" s="693" t="n">
        <f aca="false">AH18</f>
        <v>10.609322334867</v>
      </c>
      <c r="AI40" s="693" t="n">
        <f aca="false">AI18</f>
        <v>10.7419388640529</v>
      </c>
      <c r="AJ40" s="693" t="n">
        <f aca="false">AJ18</f>
        <v>10.8762130998535</v>
      </c>
      <c r="AK40" s="693" t="n">
        <f aca="false">AK18</f>
        <v>11.0121657636017</v>
      </c>
      <c r="AL40" s="693" t="n">
        <f aca="false">AL18</f>
        <v>11.1498178356467</v>
      </c>
      <c r="AM40" s="693" t="n">
        <f aca="false">AM18</f>
        <v>11.2891905585923</v>
      </c>
      <c r="AN40" s="693" t="n">
        <f aca="false">AN18</f>
        <v>11.4303054405747</v>
      </c>
      <c r="AO40" s="693" t="n">
        <f aca="false">AO18</f>
        <v>11.5731842585819</v>
      </c>
      <c r="AP40" s="693" t="n">
        <f aca="false">AP18</f>
        <v>11.7178490618142</v>
      </c>
      <c r="AQ40" s="693" t="n">
        <f aca="false">AQ18</f>
        <v>11.8643221750869</v>
      </c>
      <c r="AR40" s="693" t="n">
        <f aca="false">AR18</f>
        <v>12.0126262022754</v>
      </c>
      <c r="AS40" s="693" t="n">
        <f aca="false">AS18</f>
        <v>12.1627840298039</v>
      </c>
      <c r="AT40" s="693" t="n">
        <f aca="false">AT18</f>
        <v>12.3148188301764</v>
      </c>
      <c r="AU40" s="693" t="n">
        <f aca="false">AU18</f>
        <v>12.4687540655536</v>
      </c>
      <c r="AV40" s="693" t="n">
        <f aca="false">AV18</f>
        <v>12.6246134913731</v>
      </c>
      <c r="AW40" s="693" t="n">
        <f aca="false">AW18</f>
        <v>12.7824211600152</v>
      </c>
      <c r="AX40" s="693" t="n">
        <f aca="false">AX18</f>
        <v>12.9422014245154</v>
      </c>
      <c r="AY40" s="693" t="n">
        <f aca="false">AY18</f>
        <v>13.1039789423218</v>
      </c>
      <c r="AZ40" s="693" t="n">
        <f aca="false">AZ18</f>
        <v>13.2677786791009</v>
      </c>
      <c r="BA40" s="693"/>
      <c r="BB40" s="693" t="n">
        <f aca="false">BB18</f>
        <v>13.601546236497</v>
      </c>
      <c r="BC40" s="2"/>
      <c r="BD40" s="690"/>
      <c r="BE40" s="2"/>
      <c r="BF40" s="2"/>
      <c r="BG40" s="2"/>
      <c r="BH40" s="2"/>
      <c r="BI40" s="2"/>
      <c r="BJ40" s="2"/>
    </row>
    <row r="41" customFormat="false" ht="13.9" hidden="false" customHeight="true" outlineLevel="1" collapsed="false">
      <c r="A41" s="2"/>
      <c r="B41" s="677" t="str">
        <f aca="false">B19</f>
        <v>Benzin</v>
      </c>
      <c r="C41" s="678" t="n">
        <v>0</v>
      </c>
      <c r="D41" s="692" t="str">
        <f aca="false">D19</f>
        <v>[ct/kWh]</v>
      </c>
      <c r="E41" s="693" t="n">
        <f aca="false">E19</f>
        <v>21.9</v>
      </c>
      <c r="F41" s="693" t="n">
        <f aca="false">E19</f>
        <v>21.9</v>
      </c>
      <c r="G41" s="693" t="n">
        <f aca="false">F41</f>
        <v>21.9</v>
      </c>
      <c r="H41" s="693" t="n">
        <f aca="false">G41</f>
        <v>21.9</v>
      </c>
      <c r="I41" s="693" t="n">
        <f aca="false">H41</f>
        <v>21.9</v>
      </c>
      <c r="J41" s="693" t="n">
        <f aca="false">I41</f>
        <v>21.9</v>
      </c>
      <c r="K41" s="693" t="n">
        <f aca="false">J41</f>
        <v>21.9</v>
      </c>
      <c r="L41" s="693" t="n">
        <f aca="false">K41</f>
        <v>21.9</v>
      </c>
      <c r="M41" s="693" t="n">
        <f aca="false">L41</f>
        <v>21.9</v>
      </c>
      <c r="N41" s="693" t="n">
        <f aca="false">M41</f>
        <v>21.9</v>
      </c>
      <c r="O41" s="693" t="n">
        <f aca="false">N41</f>
        <v>21.9</v>
      </c>
      <c r="P41" s="693" t="n">
        <f aca="false">O41</f>
        <v>21.9</v>
      </c>
      <c r="Q41" s="693" t="n">
        <f aca="false">P41</f>
        <v>21.9</v>
      </c>
      <c r="R41" s="693" t="n">
        <f aca="false">Q41</f>
        <v>21.9</v>
      </c>
      <c r="S41" s="693" t="n">
        <f aca="false">R41</f>
        <v>21.9</v>
      </c>
      <c r="T41" s="693" t="n">
        <f aca="false">S41</f>
        <v>21.9</v>
      </c>
      <c r="U41" s="693" t="n">
        <f aca="false">T41</f>
        <v>21.9</v>
      </c>
      <c r="V41" s="693" t="n">
        <f aca="false">U41</f>
        <v>21.9</v>
      </c>
      <c r="W41" s="693" t="n">
        <f aca="false">V41</f>
        <v>21.9</v>
      </c>
      <c r="X41" s="693" t="n">
        <f aca="false">W41</f>
        <v>21.9</v>
      </c>
      <c r="Y41" s="693" t="n">
        <f aca="false">X41</f>
        <v>21.9</v>
      </c>
      <c r="Z41" s="693" t="n">
        <f aca="false">Y41</f>
        <v>21.9</v>
      </c>
      <c r="AA41" s="693" t="n">
        <f aca="false">Z41</f>
        <v>21.9</v>
      </c>
      <c r="AB41" s="693" t="n">
        <f aca="false">AA41</f>
        <v>21.9</v>
      </c>
      <c r="AC41" s="693" t="n">
        <f aca="false">AB41</f>
        <v>21.9</v>
      </c>
      <c r="AD41" s="693" t="n">
        <f aca="false">AC41</f>
        <v>21.9</v>
      </c>
      <c r="AE41" s="693" t="n">
        <f aca="false">AD41</f>
        <v>21.9</v>
      </c>
      <c r="AF41" s="693" t="n">
        <f aca="false">AE41</f>
        <v>21.9</v>
      </c>
      <c r="AG41" s="693" t="n">
        <f aca="false">AF41</f>
        <v>21.9</v>
      </c>
      <c r="AH41" s="693" t="n">
        <f aca="false">AG41</f>
        <v>21.9</v>
      </c>
      <c r="AI41" s="693" t="n">
        <f aca="false">AH41</f>
        <v>21.9</v>
      </c>
      <c r="AJ41" s="693" t="n">
        <f aca="false">AI41</f>
        <v>21.9</v>
      </c>
      <c r="AK41" s="693" t="n">
        <f aca="false">AJ41</f>
        <v>21.9</v>
      </c>
      <c r="AL41" s="693" t="n">
        <f aca="false">AK41</f>
        <v>21.9</v>
      </c>
      <c r="AM41" s="693" t="n">
        <f aca="false">AL41</f>
        <v>21.9</v>
      </c>
      <c r="AN41" s="693" t="n">
        <f aca="false">AM41</f>
        <v>21.9</v>
      </c>
      <c r="AO41" s="693" t="n">
        <f aca="false">AN41</f>
        <v>21.9</v>
      </c>
      <c r="AP41" s="693" t="n">
        <f aca="false">AO41</f>
        <v>21.9</v>
      </c>
      <c r="AQ41" s="693" t="n">
        <f aca="false">AP41</f>
        <v>21.9</v>
      </c>
      <c r="AR41" s="693" t="n">
        <f aca="false">AQ41</f>
        <v>21.9</v>
      </c>
      <c r="AS41" s="693" t="n">
        <f aca="false">AR41</f>
        <v>21.9</v>
      </c>
      <c r="AT41" s="693" t="n">
        <f aca="false">AS41</f>
        <v>21.9</v>
      </c>
      <c r="AU41" s="693" t="n">
        <f aca="false">AT41</f>
        <v>21.9</v>
      </c>
      <c r="AV41" s="693" t="n">
        <f aca="false">AU41</f>
        <v>21.9</v>
      </c>
      <c r="AW41" s="693" t="n">
        <f aca="false">AV41</f>
        <v>21.9</v>
      </c>
      <c r="AX41" s="693" t="n">
        <f aca="false">AW41</f>
        <v>21.9</v>
      </c>
      <c r="AY41" s="693" t="n">
        <f aca="false">AX41</f>
        <v>21.9</v>
      </c>
      <c r="AZ41" s="693" t="n">
        <f aca="false">AY41</f>
        <v>21.9</v>
      </c>
      <c r="BA41" s="693" t="n">
        <f aca="false">AZ41</f>
        <v>21.9</v>
      </c>
      <c r="BB41" s="693" t="n">
        <f aca="false">BA41</f>
        <v>21.9</v>
      </c>
      <c r="BC41" s="2"/>
      <c r="BD41" s="690"/>
      <c r="BE41" s="2"/>
      <c r="BF41" s="2"/>
      <c r="BG41" s="2"/>
      <c r="BH41" s="2"/>
      <c r="BI41" s="2"/>
      <c r="BJ41" s="2"/>
    </row>
    <row r="42" customFormat="false" ht="13.9" hidden="false" customHeight="true" outlineLevel="1" collapsed="false">
      <c r="A42" s="2"/>
      <c r="B42" s="677" t="str">
        <f aca="false">B20</f>
        <v>Diesel</v>
      </c>
      <c r="C42" s="678" t="n">
        <v>0</v>
      </c>
      <c r="D42" s="692" t="str">
        <f aca="false">D20</f>
        <v>[ct/kWh]</v>
      </c>
      <c r="E42" s="693" t="n">
        <f aca="false">E20</f>
        <v>16.4</v>
      </c>
      <c r="F42" s="693" t="n">
        <f aca="false">E20</f>
        <v>16.4</v>
      </c>
      <c r="G42" s="693" t="n">
        <f aca="false">F42</f>
        <v>16.4</v>
      </c>
      <c r="H42" s="693" t="n">
        <f aca="false">G42</f>
        <v>16.4</v>
      </c>
      <c r="I42" s="693" t="n">
        <f aca="false">H42</f>
        <v>16.4</v>
      </c>
      <c r="J42" s="693" t="n">
        <f aca="false">I42</f>
        <v>16.4</v>
      </c>
      <c r="K42" s="693" t="n">
        <f aca="false">J42</f>
        <v>16.4</v>
      </c>
      <c r="L42" s="693" t="n">
        <f aca="false">K42</f>
        <v>16.4</v>
      </c>
      <c r="M42" s="693" t="n">
        <f aca="false">L42</f>
        <v>16.4</v>
      </c>
      <c r="N42" s="693" t="n">
        <f aca="false">M42</f>
        <v>16.4</v>
      </c>
      <c r="O42" s="693" t="n">
        <f aca="false">N42</f>
        <v>16.4</v>
      </c>
      <c r="P42" s="693" t="n">
        <f aca="false">O42</f>
        <v>16.4</v>
      </c>
      <c r="Q42" s="693" t="n">
        <f aca="false">P42</f>
        <v>16.4</v>
      </c>
      <c r="R42" s="693" t="n">
        <f aca="false">Q42</f>
        <v>16.4</v>
      </c>
      <c r="S42" s="693" t="n">
        <f aca="false">R42</f>
        <v>16.4</v>
      </c>
      <c r="T42" s="693" t="n">
        <f aca="false">S42</f>
        <v>16.4</v>
      </c>
      <c r="U42" s="693" t="n">
        <f aca="false">T42</f>
        <v>16.4</v>
      </c>
      <c r="V42" s="693" t="n">
        <f aca="false">U42</f>
        <v>16.4</v>
      </c>
      <c r="W42" s="693" t="n">
        <f aca="false">V42</f>
        <v>16.4</v>
      </c>
      <c r="X42" s="693" t="n">
        <f aca="false">W42</f>
        <v>16.4</v>
      </c>
      <c r="Y42" s="693" t="n">
        <f aca="false">X42</f>
        <v>16.4</v>
      </c>
      <c r="Z42" s="693" t="n">
        <f aca="false">Y42</f>
        <v>16.4</v>
      </c>
      <c r="AA42" s="693" t="n">
        <f aca="false">Z42</f>
        <v>16.4</v>
      </c>
      <c r="AB42" s="693" t="n">
        <f aca="false">AA42</f>
        <v>16.4</v>
      </c>
      <c r="AC42" s="693" t="n">
        <f aca="false">AB42</f>
        <v>16.4</v>
      </c>
      <c r="AD42" s="693" t="n">
        <f aca="false">AC42</f>
        <v>16.4</v>
      </c>
      <c r="AE42" s="693" t="n">
        <f aca="false">AD42</f>
        <v>16.4</v>
      </c>
      <c r="AF42" s="693" t="n">
        <f aca="false">AE42</f>
        <v>16.4</v>
      </c>
      <c r="AG42" s="693" t="n">
        <f aca="false">AF42</f>
        <v>16.4</v>
      </c>
      <c r="AH42" s="693" t="n">
        <f aca="false">AG42</f>
        <v>16.4</v>
      </c>
      <c r="AI42" s="693" t="n">
        <f aca="false">AH42</f>
        <v>16.4</v>
      </c>
      <c r="AJ42" s="693" t="n">
        <f aca="false">AI42</f>
        <v>16.4</v>
      </c>
      <c r="AK42" s="693" t="n">
        <f aca="false">AJ42</f>
        <v>16.4</v>
      </c>
      <c r="AL42" s="693" t="n">
        <f aca="false">AK42</f>
        <v>16.4</v>
      </c>
      <c r="AM42" s="693" t="n">
        <f aca="false">AL42</f>
        <v>16.4</v>
      </c>
      <c r="AN42" s="693" t="n">
        <f aca="false">AM42</f>
        <v>16.4</v>
      </c>
      <c r="AO42" s="693" t="n">
        <f aca="false">AN42</f>
        <v>16.4</v>
      </c>
      <c r="AP42" s="693" t="n">
        <f aca="false">AO42</f>
        <v>16.4</v>
      </c>
      <c r="AQ42" s="693" t="n">
        <f aca="false">AP42</f>
        <v>16.4</v>
      </c>
      <c r="AR42" s="693" t="n">
        <f aca="false">AQ42</f>
        <v>16.4</v>
      </c>
      <c r="AS42" s="693" t="n">
        <f aca="false">AR42</f>
        <v>16.4</v>
      </c>
      <c r="AT42" s="693" t="n">
        <f aca="false">AS42</f>
        <v>16.4</v>
      </c>
      <c r="AU42" s="693" t="n">
        <f aca="false">AT42</f>
        <v>16.4</v>
      </c>
      <c r="AV42" s="693" t="n">
        <f aca="false">AU42</f>
        <v>16.4</v>
      </c>
      <c r="AW42" s="693" t="n">
        <f aca="false">AV42</f>
        <v>16.4</v>
      </c>
      <c r="AX42" s="693" t="n">
        <f aca="false">AW42</f>
        <v>16.4</v>
      </c>
      <c r="AY42" s="693" t="n">
        <f aca="false">AX42</f>
        <v>16.4</v>
      </c>
      <c r="AZ42" s="693" t="n">
        <f aca="false">AY42</f>
        <v>16.4</v>
      </c>
      <c r="BA42" s="693" t="n">
        <f aca="false">AZ42</f>
        <v>16.4</v>
      </c>
      <c r="BB42" s="693" t="n">
        <f aca="false">BA42</f>
        <v>16.4</v>
      </c>
      <c r="BC42" s="2"/>
      <c r="BD42" s="690"/>
      <c r="BE42" s="2"/>
      <c r="BF42" s="2"/>
      <c r="BG42" s="2"/>
      <c r="BH42" s="2"/>
      <c r="BI42" s="2"/>
      <c r="BJ42" s="2"/>
    </row>
    <row r="43" customFormat="false" ht="13.9" hidden="false" customHeight="true" outlineLevel="1" collapsed="false">
      <c r="A43" s="2"/>
      <c r="B43" s="677" t="str">
        <f aca="false">B21</f>
        <v>Hackschnitzel</v>
      </c>
      <c r="C43" s="678" t="n">
        <v>0</v>
      </c>
      <c r="D43" s="692" t="str">
        <f aca="false">D21</f>
        <v>[ct/kWh]</v>
      </c>
      <c r="E43" s="693" t="n">
        <f aca="false">E21</f>
        <v>2.5</v>
      </c>
      <c r="F43" s="693" t="n">
        <f aca="false">E21</f>
        <v>2.5</v>
      </c>
      <c r="G43" s="693" t="n">
        <f aca="false">F43</f>
        <v>2.5</v>
      </c>
      <c r="H43" s="693" t="n">
        <f aca="false">G43</f>
        <v>2.5</v>
      </c>
      <c r="I43" s="693" t="n">
        <f aca="false">H43</f>
        <v>2.5</v>
      </c>
      <c r="J43" s="693" t="n">
        <f aca="false">I43</f>
        <v>2.5</v>
      </c>
      <c r="K43" s="693" t="n">
        <f aca="false">J43</f>
        <v>2.5</v>
      </c>
      <c r="L43" s="693" t="n">
        <f aca="false">K43</f>
        <v>2.5</v>
      </c>
      <c r="M43" s="693" t="n">
        <f aca="false">L43</f>
        <v>2.5</v>
      </c>
      <c r="N43" s="693" t="n">
        <f aca="false">M43</f>
        <v>2.5</v>
      </c>
      <c r="O43" s="693" t="n">
        <f aca="false">N43</f>
        <v>2.5</v>
      </c>
      <c r="P43" s="693" t="n">
        <f aca="false">O43</f>
        <v>2.5</v>
      </c>
      <c r="Q43" s="693" t="n">
        <f aca="false">P43</f>
        <v>2.5</v>
      </c>
      <c r="R43" s="693" t="n">
        <f aca="false">Q43</f>
        <v>2.5</v>
      </c>
      <c r="S43" s="693" t="n">
        <f aca="false">R43</f>
        <v>2.5</v>
      </c>
      <c r="T43" s="693" t="n">
        <f aca="false">S43</f>
        <v>2.5</v>
      </c>
      <c r="U43" s="693" t="n">
        <f aca="false">T43</f>
        <v>2.5</v>
      </c>
      <c r="V43" s="693" t="n">
        <f aca="false">U43</f>
        <v>2.5</v>
      </c>
      <c r="W43" s="693" t="n">
        <f aca="false">V43</f>
        <v>2.5</v>
      </c>
      <c r="X43" s="693" t="n">
        <f aca="false">W43</f>
        <v>2.5</v>
      </c>
      <c r="Y43" s="693" t="n">
        <f aca="false">X43</f>
        <v>2.5</v>
      </c>
      <c r="Z43" s="693" t="n">
        <f aca="false">Y43</f>
        <v>2.5</v>
      </c>
      <c r="AA43" s="693" t="n">
        <f aca="false">Z43</f>
        <v>2.5</v>
      </c>
      <c r="AB43" s="693" t="n">
        <f aca="false">AA43</f>
        <v>2.5</v>
      </c>
      <c r="AC43" s="693" t="n">
        <f aca="false">AB43</f>
        <v>2.5</v>
      </c>
      <c r="AD43" s="693" t="n">
        <f aca="false">AC43</f>
        <v>2.5</v>
      </c>
      <c r="AE43" s="693" t="n">
        <f aca="false">AD43</f>
        <v>2.5</v>
      </c>
      <c r="AF43" s="693" t="n">
        <f aca="false">AE43</f>
        <v>2.5</v>
      </c>
      <c r="AG43" s="693" t="n">
        <f aca="false">AF43</f>
        <v>2.5</v>
      </c>
      <c r="AH43" s="693" t="n">
        <f aca="false">AG43</f>
        <v>2.5</v>
      </c>
      <c r="AI43" s="693" t="n">
        <f aca="false">AH43</f>
        <v>2.5</v>
      </c>
      <c r="AJ43" s="693" t="n">
        <f aca="false">AI43</f>
        <v>2.5</v>
      </c>
      <c r="AK43" s="693" t="n">
        <f aca="false">AJ43</f>
        <v>2.5</v>
      </c>
      <c r="AL43" s="693" t="n">
        <f aca="false">AK43</f>
        <v>2.5</v>
      </c>
      <c r="AM43" s="693" t="n">
        <f aca="false">AL43</f>
        <v>2.5</v>
      </c>
      <c r="AN43" s="693" t="n">
        <f aca="false">AM43</f>
        <v>2.5</v>
      </c>
      <c r="AO43" s="693" t="n">
        <f aca="false">AN43</f>
        <v>2.5</v>
      </c>
      <c r="AP43" s="693" t="n">
        <f aca="false">AO43</f>
        <v>2.5</v>
      </c>
      <c r="AQ43" s="693" t="n">
        <f aca="false">AP43</f>
        <v>2.5</v>
      </c>
      <c r="AR43" s="693" t="n">
        <f aca="false">AQ43</f>
        <v>2.5</v>
      </c>
      <c r="AS43" s="693" t="n">
        <f aca="false">AR43</f>
        <v>2.5</v>
      </c>
      <c r="AT43" s="693" t="n">
        <f aca="false">AS43</f>
        <v>2.5</v>
      </c>
      <c r="AU43" s="693" t="n">
        <f aca="false">AT43</f>
        <v>2.5</v>
      </c>
      <c r="AV43" s="693" t="n">
        <f aca="false">AU43</f>
        <v>2.5</v>
      </c>
      <c r="AW43" s="693" t="n">
        <f aca="false">AV43</f>
        <v>2.5</v>
      </c>
      <c r="AX43" s="693" t="n">
        <f aca="false">AW43</f>
        <v>2.5</v>
      </c>
      <c r="AY43" s="693" t="n">
        <f aca="false">AX43</f>
        <v>2.5</v>
      </c>
      <c r="AZ43" s="693" t="n">
        <f aca="false">AY43</f>
        <v>2.5</v>
      </c>
      <c r="BA43" s="693" t="n">
        <f aca="false">AZ43</f>
        <v>2.5</v>
      </c>
      <c r="BB43" s="693" t="n">
        <f aca="false">BA43</f>
        <v>2.5</v>
      </c>
      <c r="BC43" s="2"/>
      <c r="BD43" s="690"/>
      <c r="BE43" s="2"/>
      <c r="BF43" s="2"/>
      <c r="BG43" s="2"/>
      <c r="BH43" s="2"/>
      <c r="BI43" s="2"/>
      <c r="BJ43" s="2"/>
    </row>
    <row r="44" customFormat="false" ht="13.9" hidden="false" customHeight="true" outlineLevel="1" collapsed="false">
      <c r="A44" s="2"/>
      <c r="B44" s="677" t="str">
        <f aca="false">B22</f>
        <v>Scheitholz</v>
      </c>
      <c r="C44" s="678" t="n">
        <v>0</v>
      </c>
      <c r="D44" s="692" t="str">
        <f aca="false">D22</f>
        <v>[ct/kWh]</v>
      </c>
      <c r="E44" s="693" t="n">
        <f aca="false">E22</f>
        <v>6</v>
      </c>
      <c r="F44" s="693" t="n">
        <f aca="false">E22</f>
        <v>6</v>
      </c>
      <c r="G44" s="693" t="n">
        <f aca="false">F44</f>
        <v>6</v>
      </c>
      <c r="H44" s="693" t="n">
        <f aca="false">G44</f>
        <v>6</v>
      </c>
      <c r="I44" s="693" t="n">
        <f aca="false">H44</f>
        <v>6</v>
      </c>
      <c r="J44" s="693" t="n">
        <f aca="false">I44</f>
        <v>6</v>
      </c>
      <c r="K44" s="693" t="n">
        <f aca="false">J44</f>
        <v>6</v>
      </c>
      <c r="L44" s="693" t="n">
        <f aca="false">K44</f>
        <v>6</v>
      </c>
      <c r="M44" s="693" t="n">
        <f aca="false">L44</f>
        <v>6</v>
      </c>
      <c r="N44" s="693" t="n">
        <f aca="false">M44</f>
        <v>6</v>
      </c>
      <c r="O44" s="693" t="n">
        <f aca="false">N44</f>
        <v>6</v>
      </c>
      <c r="P44" s="693" t="n">
        <f aca="false">O44</f>
        <v>6</v>
      </c>
      <c r="Q44" s="693" t="n">
        <f aca="false">P44</f>
        <v>6</v>
      </c>
      <c r="R44" s="693" t="n">
        <f aca="false">Q44</f>
        <v>6</v>
      </c>
      <c r="S44" s="693" t="n">
        <f aca="false">R44</f>
        <v>6</v>
      </c>
      <c r="T44" s="693" t="n">
        <f aca="false">S44</f>
        <v>6</v>
      </c>
      <c r="U44" s="693" t="n">
        <f aca="false">T44</f>
        <v>6</v>
      </c>
      <c r="V44" s="693" t="n">
        <f aca="false">U44</f>
        <v>6</v>
      </c>
      <c r="W44" s="693" t="n">
        <f aca="false">V44</f>
        <v>6</v>
      </c>
      <c r="X44" s="693" t="n">
        <f aca="false">W44</f>
        <v>6</v>
      </c>
      <c r="Y44" s="693" t="n">
        <f aca="false">X44</f>
        <v>6</v>
      </c>
      <c r="Z44" s="693" t="n">
        <f aca="false">Y44</f>
        <v>6</v>
      </c>
      <c r="AA44" s="693" t="n">
        <f aca="false">Z44</f>
        <v>6</v>
      </c>
      <c r="AB44" s="693" t="n">
        <f aca="false">AA44</f>
        <v>6</v>
      </c>
      <c r="AC44" s="693" t="n">
        <f aca="false">AB44</f>
        <v>6</v>
      </c>
      <c r="AD44" s="693" t="n">
        <f aca="false">AC44</f>
        <v>6</v>
      </c>
      <c r="AE44" s="693" t="n">
        <f aca="false">AD44</f>
        <v>6</v>
      </c>
      <c r="AF44" s="693" t="n">
        <f aca="false">AE44</f>
        <v>6</v>
      </c>
      <c r="AG44" s="693" t="n">
        <f aca="false">AF44</f>
        <v>6</v>
      </c>
      <c r="AH44" s="693" t="n">
        <f aca="false">AG44</f>
        <v>6</v>
      </c>
      <c r="AI44" s="693" t="n">
        <f aca="false">AH44</f>
        <v>6</v>
      </c>
      <c r="AJ44" s="693" t="n">
        <f aca="false">AI44</f>
        <v>6</v>
      </c>
      <c r="AK44" s="693" t="n">
        <f aca="false">AJ44</f>
        <v>6</v>
      </c>
      <c r="AL44" s="693" t="n">
        <f aca="false">AK44</f>
        <v>6</v>
      </c>
      <c r="AM44" s="693" t="n">
        <f aca="false">AL44</f>
        <v>6</v>
      </c>
      <c r="AN44" s="693" t="n">
        <f aca="false">AM44</f>
        <v>6</v>
      </c>
      <c r="AO44" s="693" t="n">
        <f aca="false">AN44</f>
        <v>6</v>
      </c>
      <c r="AP44" s="693" t="n">
        <f aca="false">AO44</f>
        <v>6</v>
      </c>
      <c r="AQ44" s="693" t="n">
        <f aca="false">AP44</f>
        <v>6</v>
      </c>
      <c r="AR44" s="693" t="n">
        <f aca="false">AQ44</f>
        <v>6</v>
      </c>
      <c r="AS44" s="693" t="n">
        <f aca="false">AR44</f>
        <v>6</v>
      </c>
      <c r="AT44" s="693" t="n">
        <f aca="false">AS44</f>
        <v>6</v>
      </c>
      <c r="AU44" s="693" t="n">
        <f aca="false">AT44</f>
        <v>6</v>
      </c>
      <c r="AV44" s="693" t="n">
        <f aca="false">AU44</f>
        <v>6</v>
      </c>
      <c r="AW44" s="693" t="n">
        <f aca="false">AV44</f>
        <v>6</v>
      </c>
      <c r="AX44" s="693" t="n">
        <f aca="false">AW44</f>
        <v>6</v>
      </c>
      <c r="AY44" s="693" t="n">
        <f aca="false">AX44</f>
        <v>6</v>
      </c>
      <c r="AZ44" s="693" t="n">
        <f aca="false">AY44</f>
        <v>6</v>
      </c>
      <c r="BA44" s="693" t="n">
        <f aca="false">AZ44</f>
        <v>6</v>
      </c>
      <c r="BB44" s="693" t="n">
        <f aca="false">BA44</f>
        <v>6</v>
      </c>
      <c r="BC44" s="2"/>
      <c r="BD44" s="690" t="s">
        <v>382</v>
      </c>
      <c r="BE44" s="2"/>
      <c r="BF44" s="2"/>
      <c r="BG44" s="2"/>
      <c r="BH44" s="2"/>
      <c r="BI44" s="2"/>
      <c r="BJ44" s="2"/>
    </row>
    <row r="45" customFormat="false" ht="13.9" hidden="false" customHeight="true" outlineLevel="1" collapsed="false">
      <c r="A45" s="2"/>
      <c r="B45" s="677" t="str">
        <f aca="false">B23</f>
        <v>weiterer Betriebsstoff 1</v>
      </c>
      <c r="C45" s="678" t="n">
        <v>0</v>
      </c>
      <c r="D45" s="692" t="str">
        <f aca="false">D23</f>
        <v>[ct/kWh]</v>
      </c>
      <c r="E45" s="693" t="n">
        <f aca="false">E23</f>
        <v>0</v>
      </c>
      <c r="F45" s="693" t="n">
        <f aca="false">E23</f>
        <v>0</v>
      </c>
      <c r="G45" s="693" t="n">
        <f aca="false">F45</f>
        <v>0</v>
      </c>
      <c r="H45" s="693" t="n">
        <f aca="false">G45</f>
        <v>0</v>
      </c>
      <c r="I45" s="693" t="n">
        <f aca="false">H45</f>
        <v>0</v>
      </c>
      <c r="J45" s="693" t="n">
        <f aca="false">I45</f>
        <v>0</v>
      </c>
      <c r="K45" s="693" t="n">
        <f aca="false">J45</f>
        <v>0</v>
      </c>
      <c r="L45" s="693" t="n">
        <f aca="false">K45</f>
        <v>0</v>
      </c>
      <c r="M45" s="693" t="n">
        <f aca="false">L45</f>
        <v>0</v>
      </c>
      <c r="N45" s="693" t="n">
        <f aca="false">M45</f>
        <v>0</v>
      </c>
      <c r="O45" s="693" t="n">
        <f aca="false">N45</f>
        <v>0</v>
      </c>
      <c r="P45" s="693" t="n">
        <f aca="false">O45</f>
        <v>0</v>
      </c>
      <c r="Q45" s="693" t="n">
        <f aca="false">P45</f>
        <v>0</v>
      </c>
      <c r="R45" s="693" t="n">
        <f aca="false">Q45</f>
        <v>0</v>
      </c>
      <c r="S45" s="693" t="n">
        <f aca="false">R45</f>
        <v>0</v>
      </c>
      <c r="T45" s="693" t="n">
        <f aca="false">S45</f>
        <v>0</v>
      </c>
      <c r="U45" s="693" t="n">
        <f aca="false">T45</f>
        <v>0</v>
      </c>
      <c r="V45" s="693" t="n">
        <f aca="false">U45</f>
        <v>0</v>
      </c>
      <c r="W45" s="693" t="n">
        <f aca="false">V45</f>
        <v>0</v>
      </c>
      <c r="X45" s="693" t="n">
        <f aca="false">W45</f>
        <v>0</v>
      </c>
      <c r="Y45" s="693" t="n">
        <f aca="false">X45</f>
        <v>0</v>
      </c>
      <c r="Z45" s="693" t="n">
        <f aca="false">Y45</f>
        <v>0</v>
      </c>
      <c r="AA45" s="693" t="n">
        <f aca="false">Z45</f>
        <v>0</v>
      </c>
      <c r="AB45" s="693" t="n">
        <f aca="false">AA45</f>
        <v>0</v>
      </c>
      <c r="AC45" s="693" t="n">
        <f aca="false">AB45</f>
        <v>0</v>
      </c>
      <c r="AD45" s="693" t="n">
        <f aca="false">AC45</f>
        <v>0</v>
      </c>
      <c r="AE45" s="693" t="n">
        <f aca="false">AD45</f>
        <v>0</v>
      </c>
      <c r="AF45" s="693" t="n">
        <f aca="false">AE45</f>
        <v>0</v>
      </c>
      <c r="AG45" s="693" t="n">
        <f aca="false">AF45</f>
        <v>0</v>
      </c>
      <c r="AH45" s="693" t="n">
        <f aca="false">AG45</f>
        <v>0</v>
      </c>
      <c r="AI45" s="693" t="n">
        <f aca="false">AH45</f>
        <v>0</v>
      </c>
      <c r="AJ45" s="693" t="n">
        <f aca="false">AI45</f>
        <v>0</v>
      </c>
      <c r="AK45" s="693" t="n">
        <f aca="false">AJ45</f>
        <v>0</v>
      </c>
      <c r="AL45" s="693" t="n">
        <f aca="false">AK45</f>
        <v>0</v>
      </c>
      <c r="AM45" s="693" t="n">
        <f aca="false">AL45</f>
        <v>0</v>
      </c>
      <c r="AN45" s="693" t="n">
        <f aca="false">AM45</f>
        <v>0</v>
      </c>
      <c r="AO45" s="693" t="n">
        <f aca="false">AN45</f>
        <v>0</v>
      </c>
      <c r="AP45" s="693" t="n">
        <f aca="false">AO45</f>
        <v>0</v>
      </c>
      <c r="AQ45" s="693" t="n">
        <f aca="false">AP45</f>
        <v>0</v>
      </c>
      <c r="AR45" s="693" t="n">
        <f aca="false">AQ45</f>
        <v>0</v>
      </c>
      <c r="AS45" s="693" t="n">
        <f aca="false">AR45</f>
        <v>0</v>
      </c>
      <c r="AT45" s="693" t="n">
        <f aca="false">AS45</f>
        <v>0</v>
      </c>
      <c r="AU45" s="693" t="n">
        <f aca="false">AT45</f>
        <v>0</v>
      </c>
      <c r="AV45" s="693" t="n">
        <f aca="false">AU45</f>
        <v>0</v>
      </c>
      <c r="AW45" s="693" t="n">
        <f aca="false">AV45</f>
        <v>0</v>
      </c>
      <c r="AX45" s="693" t="n">
        <f aca="false">AW45</f>
        <v>0</v>
      </c>
      <c r="AY45" s="693" t="n">
        <f aca="false">AX45</f>
        <v>0</v>
      </c>
      <c r="AZ45" s="693" t="n">
        <f aca="false">AY45</f>
        <v>0</v>
      </c>
      <c r="BA45" s="693" t="n">
        <f aca="false">AZ45</f>
        <v>0</v>
      </c>
      <c r="BB45" s="693" t="n">
        <f aca="false">BA45</f>
        <v>0</v>
      </c>
      <c r="BC45" s="2"/>
      <c r="BD45" s="690"/>
      <c r="BE45" s="2"/>
      <c r="BF45" s="2"/>
      <c r="BG45" s="2"/>
      <c r="BH45" s="2"/>
      <c r="BI45" s="2"/>
      <c r="BJ45" s="2"/>
    </row>
    <row r="46" customFormat="false" ht="13.9" hidden="false" customHeight="true" outlineLevel="1" collapsed="false">
      <c r="A46" s="2"/>
      <c r="B46" s="695" t="str">
        <f aca="false">B24</f>
        <v>weiterer Betriebsstoff 2</v>
      </c>
      <c r="C46" s="678" t="n">
        <v>0</v>
      </c>
      <c r="D46" s="692" t="str">
        <f aca="false">D24</f>
        <v>[ct/kWh]</v>
      </c>
      <c r="E46" s="693" t="n">
        <f aca="false">E24</f>
        <v>0</v>
      </c>
      <c r="F46" s="693" t="n">
        <f aca="false">E24</f>
        <v>0</v>
      </c>
      <c r="G46" s="693" t="n">
        <f aca="false">F46</f>
        <v>0</v>
      </c>
      <c r="H46" s="693" t="n">
        <f aca="false">G46</f>
        <v>0</v>
      </c>
      <c r="I46" s="693" t="n">
        <f aca="false">H46</f>
        <v>0</v>
      </c>
      <c r="J46" s="693" t="n">
        <f aca="false">I46</f>
        <v>0</v>
      </c>
      <c r="K46" s="693" t="n">
        <f aca="false">J46</f>
        <v>0</v>
      </c>
      <c r="L46" s="693" t="n">
        <f aca="false">K46</f>
        <v>0</v>
      </c>
      <c r="M46" s="693" t="n">
        <f aca="false">L46</f>
        <v>0</v>
      </c>
      <c r="N46" s="693" t="n">
        <f aca="false">M46</f>
        <v>0</v>
      </c>
      <c r="O46" s="693" t="n">
        <f aca="false">N46</f>
        <v>0</v>
      </c>
      <c r="P46" s="693" t="n">
        <f aca="false">O46</f>
        <v>0</v>
      </c>
      <c r="Q46" s="693" t="n">
        <f aca="false">P46</f>
        <v>0</v>
      </c>
      <c r="R46" s="693" t="n">
        <f aca="false">Q46</f>
        <v>0</v>
      </c>
      <c r="S46" s="693" t="n">
        <f aca="false">R46</f>
        <v>0</v>
      </c>
      <c r="T46" s="693" t="n">
        <f aca="false">S46</f>
        <v>0</v>
      </c>
      <c r="U46" s="693" t="n">
        <f aca="false">T46</f>
        <v>0</v>
      </c>
      <c r="V46" s="693" t="n">
        <f aca="false">U46</f>
        <v>0</v>
      </c>
      <c r="W46" s="693" t="n">
        <f aca="false">V46</f>
        <v>0</v>
      </c>
      <c r="X46" s="693" t="n">
        <f aca="false">W46</f>
        <v>0</v>
      </c>
      <c r="Y46" s="693" t="n">
        <f aca="false">X46</f>
        <v>0</v>
      </c>
      <c r="Z46" s="693" t="n">
        <f aca="false">Y46</f>
        <v>0</v>
      </c>
      <c r="AA46" s="693" t="n">
        <f aca="false">Z46</f>
        <v>0</v>
      </c>
      <c r="AB46" s="693" t="n">
        <f aca="false">AA46</f>
        <v>0</v>
      </c>
      <c r="AC46" s="693" t="n">
        <f aca="false">AB46</f>
        <v>0</v>
      </c>
      <c r="AD46" s="693" t="n">
        <f aca="false">AC46</f>
        <v>0</v>
      </c>
      <c r="AE46" s="693" t="n">
        <f aca="false">AD46</f>
        <v>0</v>
      </c>
      <c r="AF46" s="693" t="n">
        <f aca="false">AE46</f>
        <v>0</v>
      </c>
      <c r="AG46" s="693" t="n">
        <f aca="false">AF46</f>
        <v>0</v>
      </c>
      <c r="AH46" s="693" t="n">
        <f aca="false">AG46</f>
        <v>0</v>
      </c>
      <c r="AI46" s="693" t="n">
        <f aca="false">AH46</f>
        <v>0</v>
      </c>
      <c r="AJ46" s="693" t="n">
        <f aca="false">AI46</f>
        <v>0</v>
      </c>
      <c r="AK46" s="693" t="n">
        <f aca="false">AJ46</f>
        <v>0</v>
      </c>
      <c r="AL46" s="693" t="n">
        <f aca="false">AK46</f>
        <v>0</v>
      </c>
      <c r="AM46" s="693" t="n">
        <f aca="false">AL46</f>
        <v>0</v>
      </c>
      <c r="AN46" s="693" t="n">
        <f aca="false">AM46</f>
        <v>0</v>
      </c>
      <c r="AO46" s="693" t="n">
        <f aca="false">AN46</f>
        <v>0</v>
      </c>
      <c r="AP46" s="693" t="n">
        <f aca="false">AO46</f>
        <v>0</v>
      </c>
      <c r="AQ46" s="693" t="n">
        <f aca="false">AP46</f>
        <v>0</v>
      </c>
      <c r="AR46" s="693" t="n">
        <f aca="false">AQ46</f>
        <v>0</v>
      </c>
      <c r="AS46" s="693" t="n">
        <f aca="false">AR46</f>
        <v>0</v>
      </c>
      <c r="AT46" s="693" t="n">
        <f aca="false">AS46</f>
        <v>0</v>
      </c>
      <c r="AU46" s="693" t="n">
        <f aca="false">AT46</f>
        <v>0</v>
      </c>
      <c r="AV46" s="693" t="n">
        <f aca="false">AU46</f>
        <v>0</v>
      </c>
      <c r="AW46" s="693" t="n">
        <f aca="false">AV46</f>
        <v>0</v>
      </c>
      <c r="AX46" s="693" t="n">
        <f aca="false">AW46</f>
        <v>0</v>
      </c>
      <c r="AY46" s="693" t="n">
        <f aca="false">AX46</f>
        <v>0</v>
      </c>
      <c r="AZ46" s="693" t="n">
        <f aca="false">AY46</f>
        <v>0</v>
      </c>
      <c r="BA46" s="693" t="n">
        <f aca="false">AZ46</f>
        <v>0</v>
      </c>
      <c r="BB46" s="693" t="n">
        <f aca="false">BA46</f>
        <v>0</v>
      </c>
      <c r="BC46" s="2"/>
      <c r="BD46" s="696" t="s">
        <v>383</v>
      </c>
      <c r="BE46" s="2"/>
      <c r="BF46" s="2"/>
      <c r="BG46" s="2"/>
      <c r="BH46" s="2"/>
      <c r="BI46" s="2"/>
      <c r="BJ46" s="2"/>
    </row>
    <row r="47" customFormat="false" ht="13.8" hidden="false" customHeight="false" outlineLevel="0" collapsed="false">
      <c r="A47" s="2"/>
      <c r="B47" s="683"/>
      <c r="C47" s="665"/>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row>
    <row r="48" customFormat="false" ht="13.8" hidden="false" customHeight="false" outlineLevel="0" collapsed="false">
      <c r="A48" s="2"/>
      <c r="B48" s="673" t="s">
        <v>314</v>
      </c>
      <c r="C48" s="674" t="s">
        <v>320</v>
      </c>
      <c r="D48" s="675" t="s">
        <v>197</v>
      </c>
      <c r="E48" s="676" t="n">
        <v>2021</v>
      </c>
      <c r="F48" s="674" t="n">
        <v>2022</v>
      </c>
      <c r="G48" s="676" t="n">
        <v>2023</v>
      </c>
      <c r="H48" s="674" t="n">
        <v>2024</v>
      </c>
      <c r="I48" s="676" t="n">
        <v>2025</v>
      </c>
      <c r="J48" s="674" t="n">
        <v>2026</v>
      </c>
      <c r="K48" s="676" t="n">
        <v>2027</v>
      </c>
      <c r="L48" s="674" t="n">
        <v>2028</v>
      </c>
      <c r="M48" s="676" t="n">
        <v>2029</v>
      </c>
      <c r="N48" s="674" t="n">
        <v>2030</v>
      </c>
      <c r="O48" s="676" t="n">
        <v>2031</v>
      </c>
      <c r="P48" s="674" t="n">
        <v>2032</v>
      </c>
      <c r="Q48" s="676" t="n">
        <v>2033</v>
      </c>
      <c r="R48" s="674" t="n">
        <v>2034</v>
      </c>
      <c r="S48" s="676" t="n">
        <v>2035</v>
      </c>
      <c r="T48" s="674" t="n">
        <v>2036</v>
      </c>
      <c r="U48" s="676" t="n">
        <v>2037</v>
      </c>
      <c r="V48" s="674" t="n">
        <v>2038</v>
      </c>
      <c r="W48" s="676" t="n">
        <v>2039</v>
      </c>
      <c r="X48" s="674" t="n">
        <v>2040</v>
      </c>
      <c r="Y48" s="676" t="n">
        <v>2041</v>
      </c>
      <c r="Z48" s="674" t="n">
        <v>2042</v>
      </c>
      <c r="AA48" s="676" t="n">
        <v>2043</v>
      </c>
      <c r="AB48" s="674" t="n">
        <v>2044</v>
      </c>
      <c r="AC48" s="676" t="n">
        <v>2045</v>
      </c>
      <c r="AD48" s="674" t="n">
        <v>2046</v>
      </c>
      <c r="AE48" s="676" t="n">
        <v>2047</v>
      </c>
      <c r="AF48" s="674" t="n">
        <v>2048</v>
      </c>
      <c r="AG48" s="676" t="n">
        <v>2049</v>
      </c>
      <c r="AH48" s="674" t="n">
        <v>2050</v>
      </c>
      <c r="AI48" s="676" t="n">
        <v>2051</v>
      </c>
      <c r="AJ48" s="674" t="n">
        <v>2052</v>
      </c>
      <c r="AK48" s="676" t="n">
        <v>2053</v>
      </c>
      <c r="AL48" s="674" t="n">
        <v>2054</v>
      </c>
      <c r="AM48" s="676" t="n">
        <v>2055</v>
      </c>
      <c r="AN48" s="674" t="n">
        <v>2056</v>
      </c>
      <c r="AO48" s="676" t="n">
        <v>2057</v>
      </c>
      <c r="AP48" s="674" t="n">
        <v>2058</v>
      </c>
      <c r="AQ48" s="676" t="n">
        <v>2059</v>
      </c>
      <c r="AR48" s="674" t="n">
        <v>2060</v>
      </c>
      <c r="AS48" s="676" t="n">
        <v>2061</v>
      </c>
      <c r="AT48" s="674" t="n">
        <v>2062</v>
      </c>
      <c r="AU48" s="676" t="n">
        <v>2063</v>
      </c>
      <c r="AV48" s="674" t="n">
        <v>2064</v>
      </c>
      <c r="AW48" s="676" t="n">
        <v>2065</v>
      </c>
      <c r="AX48" s="674" t="n">
        <v>2066</v>
      </c>
      <c r="AY48" s="676" t="n">
        <v>2067</v>
      </c>
      <c r="AZ48" s="674" t="n">
        <v>2068</v>
      </c>
      <c r="BA48" s="676" t="n">
        <v>2069</v>
      </c>
      <c r="BB48" s="674" t="n">
        <v>2070</v>
      </c>
      <c r="BC48" s="2"/>
      <c r="BD48" s="2"/>
      <c r="BE48" s="2"/>
      <c r="BF48" s="2"/>
      <c r="BG48" s="2"/>
      <c r="BH48" s="2"/>
      <c r="BI48" s="2"/>
      <c r="BJ48" s="2"/>
    </row>
    <row r="49" customFormat="false" ht="13.8" hidden="false" customHeight="false" outlineLevel="1" collapsed="false">
      <c r="A49" s="2"/>
      <c r="B49" s="677" t="str">
        <f aca="false">B32</f>
        <v>-</v>
      </c>
      <c r="C49" s="685" t="n">
        <v>0.02</v>
      </c>
      <c r="D49" s="692" t="str">
        <f aca="false">D32</f>
        <v>[ct/kWh]</v>
      </c>
      <c r="E49" s="693" t="n">
        <f aca="false">E10</f>
        <v>0</v>
      </c>
      <c r="F49" s="693" t="n">
        <f aca="false">$E$49*(1+$C$49)^E$7</f>
        <v>0</v>
      </c>
      <c r="G49" s="693" t="n">
        <f aca="false">$E$49*(1+$C$49)^F$7</f>
        <v>0</v>
      </c>
      <c r="H49" s="693" t="n">
        <f aca="false">$E$49*(1+$C$49)^G$7</f>
        <v>0</v>
      </c>
      <c r="I49" s="693" t="n">
        <f aca="false">$E$49*(1+$C$49)^H$7</f>
        <v>0</v>
      </c>
      <c r="J49" s="693" t="n">
        <f aca="false">$E$49*(1+$C$49)^I$7</f>
        <v>0</v>
      </c>
      <c r="K49" s="693" t="n">
        <f aca="false">$E$49*(1+$C$49)^J$7</f>
        <v>0</v>
      </c>
      <c r="L49" s="693" t="n">
        <f aca="false">$E$49*(1+$C$49)^K$7</f>
        <v>0</v>
      </c>
      <c r="M49" s="693" t="n">
        <f aca="false">$E$49*(1+$C$49)^L$7</f>
        <v>0</v>
      </c>
      <c r="N49" s="693" t="n">
        <f aca="false">$E$49*(1+$C$49)^M$7</f>
        <v>0</v>
      </c>
      <c r="O49" s="693" t="n">
        <f aca="false">$E$49*(1+$C$49)^N$7</f>
        <v>0</v>
      </c>
      <c r="P49" s="693" t="n">
        <f aca="false">$E$49*(1+$C$49)^O$7</f>
        <v>0</v>
      </c>
      <c r="Q49" s="693" t="n">
        <f aca="false">$E$49*(1+$C$49)^P$7</f>
        <v>0</v>
      </c>
      <c r="R49" s="693" t="n">
        <f aca="false">$E$49*(1+$C$49)^Q$7</f>
        <v>0</v>
      </c>
      <c r="S49" s="693" t="n">
        <f aca="false">$E$49*(1+$C$49)^R$7</f>
        <v>0</v>
      </c>
      <c r="T49" s="693" t="n">
        <f aca="false">$E$49*(1+$C$49)^S$7</f>
        <v>0</v>
      </c>
      <c r="U49" s="693" t="n">
        <f aca="false">$E$49*(1+$C$49)^T$7</f>
        <v>0</v>
      </c>
      <c r="V49" s="693" t="n">
        <f aca="false">$E$49*(1+$C$49)^U$7</f>
        <v>0</v>
      </c>
      <c r="W49" s="693" t="n">
        <f aca="false">$E$49*(1+$C$49)^V$7</f>
        <v>0</v>
      </c>
      <c r="X49" s="693" t="n">
        <f aca="false">$E$49*(1+$C$49)^W$7</f>
        <v>0</v>
      </c>
      <c r="Y49" s="693" t="n">
        <f aca="false">$E$49*(1+$C$49)^X$7</f>
        <v>0</v>
      </c>
      <c r="Z49" s="693" t="n">
        <f aca="false">$E$49*(1+$C$49)^Y$7</f>
        <v>0</v>
      </c>
      <c r="AA49" s="693" t="n">
        <f aca="false">$E$49*(1+$C$49)^Z$7</f>
        <v>0</v>
      </c>
      <c r="AB49" s="693" t="n">
        <f aca="false">$E$49*(1+$C$49)^AA$7</f>
        <v>0</v>
      </c>
      <c r="AC49" s="693" t="n">
        <f aca="false">$E$49*(1+$C$49)^AB$7</f>
        <v>0</v>
      </c>
      <c r="AD49" s="693" t="n">
        <f aca="false">$E$49*(1+$C$49)^AC$7</f>
        <v>0</v>
      </c>
      <c r="AE49" s="693" t="n">
        <f aca="false">$E$49*(1+$C$49)^AD$7</f>
        <v>0</v>
      </c>
      <c r="AF49" s="693" t="n">
        <f aca="false">$E$49*(1+$C$49)^AE$7</f>
        <v>0</v>
      </c>
      <c r="AG49" s="693" t="n">
        <f aca="false">$E$49*(1+$C$49)^AF$7</f>
        <v>0</v>
      </c>
      <c r="AH49" s="693" t="n">
        <f aca="false">$E$49*(1+$C$49)^AG$7</f>
        <v>0</v>
      </c>
      <c r="AI49" s="693" t="n">
        <f aca="false">$E$49*(1+$C$49)^AH$7</f>
        <v>0</v>
      </c>
      <c r="AJ49" s="693" t="n">
        <f aca="false">$E$49*(1+$C$49)^AI$7</f>
        <v>0</v>
      </c>
      <c r="AK49" s="693" t="n">
        <f aca="false">$E$49*(1+$C$49)^AJ$7</f>
        <v>0</v>
      </c>
      <c r="AL49" s="693" t="n">
        <f aca="false">$E$49*(1+$C$49)^AK$7</f>
        <v>0</v>
      </c>
      <c r="AM49" s="693" t="n">
        <f aca="false">$E$49*(1+$C$49)^AL$7</f>
        <v>0</v>
      </c>
      <c r="AN49" s="693" t="n">
        <f aca="false">$E$49*(1+$C$49)^AM$7</f>
        <v>0</v>
      </c>
      <c r="AO49" s="693" t="n">
        <f aca="false">$E$49*(1+$C$49)^AN$7</f>
        <v>0</v>
      </c>
      <c r="AP49" s="693" t="n">
        <f aca="false">$E$49*(1+$C$49)^AO$7</f>
        <v>0</v>
      </c>
      <c r="AQ49" s="693" t="n">
        <f aca="false">$E$49*(1+$C$49)^AP$7</f>
        <v>0</v>
      </c>
      <c r="AR49" s="693" t="n">
        <f aca="false">$E$49*(1+$C$49)^AQ$7</f>
        <v>0</v>
      </c>
      <c r="AS49" s="693" t="n">
        <f aca="false">$E$49*(1+$C$49)^AR$7</f>
        <v>0</v>
      </c>
      <c r="AT49" s="693" t="n">
        <f aca="false">$E$49*(1+$C$49)^AS$7</f>
        <v>0</v>
      </c>
      <c r="AU49" s="693" t="n">
        <f aca="false">$E$49*(1+$C$49)^AT$7</f>
        <v>0</v>
      </c>
      <c r="AV49" s="693" t="n">
        <f aca="false">$E$49*(1+$C$49)^AU$7</f>
        <v>0</v>
      </c>
      <c r="AW49" s="693" t="n">
        <f aca="false">$E$49*(1+$C$49)^AV$7</f>
        <v>0</v>
      </c>
      <c r="AX49" s="693" t="n">
        <f aca="false">$E$49*(1+$C$49)^AW$7</f>
        <v>0</v>
      </c>
      <c r="AY49" s="693" t="n">
        <f aca="false">$E$49*(1+$C$49)^AX$7</f>
        <v>0</v>
      </c>
      <c r="AZ49" s="693" t="n">
        <f aca="false">$E$49*(1+$C$49)^AY$7</f>
        <v>0</v>
      </c>
      <c r="BA49" s="693" t="n">
        <f aca="false">$E$49*(1+$C$49)^AZ$7</f>
        <v>0</v>
      </c>
      <c r="BB49" s="693" t="n">
        <f aca="false">$E$49*(1+$C$49)^BA$7</f>
        <v>0</v>
      </c>
      <c r="BC49" s="2"/>
      <c r="BD49" s="697"/>
      <c r="BE49" s="2"/>
      <c r="BF49" s="2"/>
      <c r="BG49" s="2"/>
      <c r="BH49" s="2"/>
      <c r="BI49" s="2"/>
      <c r="BJ49" s="2"/>
    </row>
    <row r="50" customFormat="false" ht="13.8" hidden="false" customHeight="false" outlineLevel="1" collapsed="false">
      <c r="A50" s="2"/>
      <c r="B50" s="677" t="str">
        <f aca="false">B33</f>
        <v>Biogas</v>
      </c>
      <c r="C50" s="685" t="n">
        <v>0.02</v>
      </c>
      <c r="D50" s="692" t="str">
        <f aca="false">D33</f>
        <v>[ct/kWh]</v>
      </c>
      <c r="E50" s="693" t="n">
        <f aca="false">E11</f>
        <v>46.11</v>
      </c>
      <c r="F50" s="693" t="n">
        <f aca="false">$E$50*(1+$C$50)^E$7</f>
        <v>47.0322</v>
      </c>
      <c r="G50" s="693" t="n">
        <f aca="false">$E$50*(1+$C$50)^F$7</f>
        <v>47.972844</v>
      </c>
      <c r="H50" s="693" t="n">
        <f aca="false">$E$50*(1+$C$50)^G$7</f>
        <v>48.93230088</v>
      </c>
      <c r="I50" s="693" t="n">
        <f aca="false">$E$50*(1+$C$50)^H$7</f>
        <v>49.9109468976</v>
      </c>
      <c r="J50" s="693" t="n">
        <f aca="false">$E$50*(1+$C$50)^I$7</f>
        <v>50.909165835552</v>
      </c>
      <c r="K50" s="693" t="n">
        <f aca="false">$E$50*(1+$C$50)^J$7</f>
        <v>51.927349152263</v>
      </c>
      <c r="L50" s="693" t="n">
        <f aca="false">$E$50*(1+$C$50)^K$7</f>
        <v>52.9658961353083</v>
      </c>
      <c r="M50" s="693" t="n">
        <f aca="false">$E$50*(1+$C$50)^L$7</f>
        <v>54.0252140580145</v>
      </c>
      <c r="N50" s="693" t="n">
        <f aca="false">$E$50*(1+$C$50)^M$7</f>
        <v>55.1057183391748</v>
      </c>
      <c r="O50" s="693" t="n">
        <f aca="false">$E$50*(1+$C$50)^N$7</f>
        <v>56.2078327059583</v>
      </c>
      <c r="P50" s="693" t="n">
        <f aca="false">$E$50*(1+$C$50)^O$7</f>
        <v>57.3319893600774</v>
      </c>
      <c r="Q50" s="693" t="n">
        <f aca="false">$E$50*(1+$C$50)^P$7</f>
        <v>58.478629147279</v>
      </c>
      <c r="R50" s="693" t="n">
        <f aca="false">$E$50*(1+$C$50)^Q$7</f>
        <v>59.6482017302246</v>
      </c>
      <c r="S50" s="693" t="n">
        <f aca="false">$E$50*(1+$C$50)^R$7</f>
        <v>60.841165764829</v>
      </c>
      <c r="T50" s="693" t="n">
        <f aca="false">$E$50*(1+$C$50)^S$7</f>
        <v>62.0579890801256</v>
      </c>
      <c r="U50" s="693" t="n">
        <f aca="false">$E$50*(1+$C$50)^T$7</f>
        <v>63.2991488617281</v>
      </c>
      <c r="V50" s="693" t="n">
        <f aca="false">$E$50*(1+$C$50)^U$7</f>
        <v>64.5651318389627</v>
      </c>
      <c r="W50" s="693" t="n">
        <f aca="false">$E$50*(1+$C$50)^V$7</f>
        <v>65.856434475742</v>
      </c>
      <c r="X50" s="693" t="n">
        <f aca="false">$E$50*(1+$C$50)^W$7</f>
        <v>67.1735631652568</v>
      </c>
      <c r="Y50" s="693" t="n">
        <f aca="false">$E$50*(1+$C$50)^X$7</f>
        <v>68.5170344285619</v>
      </c>
      <c r="Z50" s="693" t="n">
        <f aca="false">$E$49*(1+$C$49)^Y$7</f>
        <v>0</v>
      </c>
      <c r="AA50" s="693" t="n">
        <f aca="false">$E$49*(1+$C$49)^Z$7</f>
        <v>0</v>
      </c>
      <c r="AB50" s="693" t="n">
        <f aca="false">$E$49*(1+$C$49)^AA$7</f>
        <v>0</v>
      </c>
      <c r="AC50" s="693" t="n">
        <f aca="false">$E$49*(1+$C$49)^AB$7</f>
        <v>0</v>
      </c>
      <c r="AD50" s="693" t="n">
        <f aca="false">$E$49*(1+$C$49)^AC$7</f>
        <v>0</v>
      </c>
      <c r="AE50" s="693" t="n">
        <f aca="false">$E$49*(1+$C$49)^AD$7</f>
        <v>0</v>
      </c>
      <c r="AF50" s="693" t="n">
        <f aca="false">$E$49*(1+$C$49)^AE$7</f>
        <v>0</v>
      </c>
      <c r="AG50" s="693" t="n">
        <f aca="false">$E$49*(1+$C$49)^AF$7</f>
        <v>0</v>
      </c>
      <c r="AH50" s="693" t="n">
        <f aca="false">$E$49*(1+$C$49)^AG$7</f>
        <v>0</v>
      </c>
      <c r="AI50" s="693" t="n">
        <f aca="false">$E$50*(1+$C$50)^AH$7</f>
        <v>83.5218826430057</v>
      </c>
      <c r="AJ50" s="693" t="n">
        <f aca="false">$E$49*(1+$C$49)^AI$7</f>
        <v>0</v>
      </c>
      <c r="AK50" s="693" t="n">
        <f aca="false">$E$49*(1+$C$49)^AJ$7</f>
        <v>0</v>
      </c>
      <c r="AL50" s="693" t="n">
        <f aca="false">$E$49*(1+$C$49)^AK$7</f>
        <v>0</v>
      </c>
      <c r="AM50" s="693" t="n">
        <f aca="false">$E$49*(1+$C$49)^AL$7</f>
        <v>0</v>
      </c>
      <c r="AN50" s="693" t="n">
        <f aca="false">$E$49*(1+$C$49)^AM$7</f>
        <v>0</v>
      </c>
      <c r="AO50" s="693" t="n">
        <f aca="false">$E$49*(1+$C$49)^AN$7</f>
        <v>0</v>
      </c>
      <c r="AP50" s="693" t="n">
        <f aca="false">$E$49*(1+$C$49)^AO$7</f>
        <v>0</v>
      </c>
      <c r="AQ50" s="693" t="n">
        <f aca="false">$E$49*(1+$C$49)^AP$7</f>
        <v>0</v>
      </c>
      <c r="AR50" s="693" t="n">
        <f aca="false">$E$49*(1+$C$49)^AQ$7</f>
        <v>0</v>
      </c>
      <c r="AS50" s="693" t="n">
        <f aca="false">$E$50*(1+$C$50)^AR$7</f>
        <v>101.812708889281</v>
      </c>
      <c r="AT50" s="693" t="n">
        <f aca="false">$E$49*(1+$C$49)^AS$7</f>
        <v>0</v>
      </c>
      <c r="AU50" s="693" t="n">
        <f aca="false">$E$49*(1+$C$49)^AT$7</f>
        <v>0</v>
      </c>
      <c r="AV50" s="693" t="n">
        <f aca="false">$E$49*(1+$C$49)^AU$7</f>
        <v>0</v>
      </c>
      <c r="AW50" s="693" t="n">
        <f aca="false">$E$49*(1+$C$49)^AV$7</f>
        <v>0</v>
      </c>
      <c r="AX50" s="693" t="n">
        <f aca="false">$E$49*(1+$C$49)^AW$7</f>
        <v>0</v>
      </c>
      <c r="AY50" s="693" t="n">
        <f aca="false">$E$49*(1+$C$49)^AX$7</f>
        <v>0</v>
      </c>
      <c r="AZ50" s="693" t="n">
        <f aca="false">$E$49*(1+$C$49)^AY$7</f>
        <v>0</v>
      </c>
      <c r="BA50" s="693" t="n">
        <f aca="false">$E$49*(1+$C$49)^AZ$7</f>
        <v>0</v>
      </c>
      <c r="BB50" s="693" t="n">
        <f aca="false">$E$50*(1+$C$50)^BA$7</f>
        <v>121.675611784886</v>
      </c>
      <c r="BC50" s="2"/>
      <c r="BD50" s="697"/>
      <c r="BE50" s="2"/>
      <c r="BF50" s="2"/>
      <c r="BG50" s="2"/>
      <c r="BH50" s="2"/>
      <c r="BI50" s="2"/>
      <c r="BJ50" s="2"/>
    </row>
    <row r="51" customFormat="false" ht="13.8" hidden="false" customHeight="false" outlineLevel="1" collapsed="false">
      <c r="A51" s="2"/>
      <c r="B51" s="677" t="str">
        <f aca="false">B34</f>
        <v>Erdgas</v>
      </c>
      <c r="C51" s="685" t="n">
        <v>0.026</v>
      </c>
      <c r="D51" s="692" t="str">
        <f aca="false">D34</f>
        <v>[ct/kWh]</v>
      </c>
      <c r="E51" s="693" t="n">
        <f aca="false">E12</f>
        <v>6.11</v>
      </c>
      <c r="F51" s="693" t="n">
        <f aca="false">$E$51*(1+$C$51)^E$7</f>
        <v>6.26886</v>
      </c>
      <c r="G51" s="693" t="n">
        <f aca="false">$E$51*(1+$C$51)^F$7</f>
        <v>6.43185036</v>
      </c>
      <c r="H51" s="693" t="n">
        <f aca="false">$E$51*(1+$C$51)^G$7</f>
        <v>6.59907846936</v>
      </c>
      <c r="I51" s="693" t="n">
        <f aca="false">$E$51*(1+$C$51)^H$7</f>
        <v>6.77065450956336</v>
      </c>
      <c r="J51" s="693" t="n">
        <f aca="false">$E$51*(1+$C$51)^I$7</f>
        <v>6.94669152681201</v>
      </c>
      <c r="K51" s="693" t="n">
        <f aca="false">$E$51*(1+$C$51)^J$7</f>
        <v>7.12730550650912</v>
      </c>
      <c r="L51" s="693" t="n">
        <f aca="false">$E$51*(1+$C$51)^K$7</f>
        <v>7.31261544967836</v>
      </c>
      <c r="M51" s="693" t="n">
        <f aca="false">$E$51*(1+$C$51)^L$7</f>
        <v>7.50274345137</v>
      </c>
      <c r="N51" s="693" t="n">
        <f aca="false">$E$51*(1+$C$51)^M$7</f>
        <v>7.69781478110562</v>
      </c>
      <c r="O51" s="693" t="n">
        <f aca="false">$E$51*(1+$C$51)^N$7</f>
        <v>7.89795796541436</v>
      </c>
      <c r="P51" s="693" t="n">
        <f aca="false">$E$51*(1+$C$51)^O$7</f>
        <v>8.10330487251514</v>
      </c>
      <c r="Q51" s="693" t="n">
        <f aca="false">$E$51*(1+$C$51)^P$7</f>
        <v>8.31399079920053</v>
      </c>
      <c r="R51" s="693" t="n">
        <f aca="false">$E$51*(1+$C$51)^Q$7</f>
        <v>8.53015455997974</v>
      </c>
      <c r="S51" s="693" t="n">
        <f aca="false">$E$51*(1+$C$51)^R$7</f>
        <v>8.75193857853922</v>
      </c>
      <c r="T51" s="693" t="n">
        <f aca="false">$E$51*(1+$C$51)^S$7</f>
        <v>8.97948898158124</v>
      </c>
      <c r="U51" s="693" t="n">
        <f aca="false">$E$51*(1+$C$51)^T$7</f>
        <v>9.21295569510235</v>
      </c>
      <c r="V51" s="693" t="n">
        <f aca="false">$E$51*(1+$C$51)^U$7</f>
        <v>9.45249254317501</v>
      </c>
      <c r="W51" s="693" t="n">
        <f aca="false">$E$51*(1+$C$51)^V$7</f>
        <v>9.69825734929756</v>
      </c>
      <c r="X51" s="693" t="n">
        <f aca="false">$E$51*(1+$C$51)^W$7</f>
        <v>9.9504120403793</v>
      </c>
      <c r="Y51" s="693" t="n">
        <f aca="false">$E$51*(1+$C$51)^X$7</f>
        <v>10.2091227534292</v>
      </c>
      <c r="Z51" s="693" t="n">
        <f aca="false">$E$51*(1+$C$51)^Y$7</f>
        <v>10.4745599450183</v>
      </c>
      <c r="AA51" s="693" t="n">
        <f aca="false">$E$51*(1+$C$51)^Z$7</f>
        <v>10.7468985035888</v>
      </c>
      <c r="AB51" s="693" t="n">
        <f aca="false">$E$51*(1+$C$51)^AA$7</f>
        <v>11.0263178646821</v>
      </c>
      <c r="AC51" s="693" t="n">
        <f aca="false">$E$51*(1+$C$51)^AB$7</f>
        <v>11.3130021291638</v>
      </c>
      <c r="AD51" s="693" t="n">
        <f aca="false">$E$51*(1+$C$51)^AC$7</f>
        <v>11.6071401845221</v>
      </c>
      <c r="AE51" s="693" t="n">
        <f aca="false">$E$51*(1+$C$51)^AD$7</f>
        <v>11.9089258293197</v>
      </c>
      <c r="AF51" s="693" t="n">
        <f aca="false">$E$51*(1+$C$51)^AE$7</f>
        <v>12.218557900882</v>
      </c>
      <c r="AG51" s="693" t="n">
        <f aca="false">$E$51*(1+$C$51)^AF$7</f>
        <v>12.5362404063049</v>
      </c>
      <c r="AH51" s="693" t="n">
        <f aca="false">$E$51*(1+$C$51)^AG$7</f>
        <v>12.8621826568688</v>
      </c>
      <c r="AI51" s="693" t="n">
        <f aca="false">$E$51*(1+$C$51)^AH$7</f>
        <v>13.1965994059474</v>
      </c>
      <c r="AJ51" s="693" t="n">
        <f aca="false">$E$51*(1+$C$51)^AI$7</f>
        <v>13.5397109905021</v>
      </c>
      <c r="AK51" s="693" t="n">
        <f aca="false">$E$51*(1+$C$51)^AJ$7</f>
        <v>13.8917434762551</v>
      </c>
      <c r="AL51" s="693" t="n">
        <f aca="false">$E$51*(1+$C$51)^AK$7</f>
        <v>14.2529288066378</v>
      </c>
      <c r="AM51" s="693" t="n">
        <f aca="false">$E$51*(1+$C$51)^AL$7</f>
        <v>14.6235049556103</v>
      </c>
      <c r="AN51" s="693" t="n">
        <f aca="false">$E$51*(1+$C$51)^AM$7</f>
        <v>15.0037160844562</v>
      </c>
      <c r="AO51" s="693" t="n">
        <f aca="false">$E$51*(1+$C$51)^AN$7</f>
        <v>15.3938127026521</v>
      </c>
      <c r="AP51" s="693" t="n">
        <f aca="false">$E$51*(1+$C$51)^AO$7</f>
        <v>15.794051832921</v>
      </c>
      <c r="AQ51" s="693" t="n">
        <f aca="false">$E$51*(1+$C$51)^AP$7</f>
        <v>16.204697180577</v>
      </c>
      <c r="AR51" s="693" t="n">
        <f aca="false">$E$51*(1+$C$51)^AQ$7</f>
        <v>16.626019307272</v>
      </c>
      <c r="AS51" s="693" t="n">
        <f aca="false">$E$51*(1+$C$51)^AR$7</f>
        <v>17.058295809261</v>
      </c>
      <c r="AT51" s="693" t="n">
        <f aca="false">$E$51*(1+$C$51)^AS$7</f>
        <v>17.5018115003018</v>
      </c>
      <c r="AU51" s="693" t="n">
        <f aca="false">$E$51*(1+$C$51)^AT$7</f>
        <v>17.9568585993097</v>
      </c>
      <c r="AV51" s="693" t="n">
        <f aca="false">$E$51*(1+$C$51)^AU$7</f>
        <v>18.4237369228917</v>
      </c>
      <c r="AW51" s="693" t="n">
        <f aca="false">$E$51*(1+$C$51)^AV$7</f>
        <v>18.9027540828869</v>
      </c>
      <c r="AX51" s="693" t="n">
        <f aca="false">$E$51*(1+$C$51)^AW$7</f>
        <v>19.394225689042</v>
      </c>
      <c r="AY51" s="693" t="n">
        <f aca="false">$E$51*(1+$C$51)^AX$7</f>
        <v>19.8984755569571</v>
      </c>
      <c r="AZ51" s="693" t="n">
        <f aca="false">$E$51*(1+$C$51)^AY$7</f>
        <v>20.415835921438</v>
      </c>
      <c r="BA51" s="693" t="n">
        <f aca="false">$E$51*(1+$C$51)^AZ$7</f>
        <v>20.9466476553953</v>
      </c>
      <c r="BB51" s="693" t="n">
        <f aca="false">$E$51*(1+$C$51)^BA$7</f>
        <v>21.4912604944356</v>
      </c>
      <c r="BC51" s="2"/>
      <c r="BD51" s="697"/>
      <c r="BE51" s="2"/>
      <c r="BF51" s="2"/>
      <c r="BG51" s="2"/>
      <c r="BH51" s="2"/>
      <c r="BI51" s="2"/>
      <c r="BJ51" s="2"/>
    </row>
    <row r="52" customFormat="false" ht="13.8" hidden="false" customHeight="false" outlineLevel="1" collapsed="false">
      <c r="A52" s="2"/>
      <c r="B52" s="677" t="str">
        <f aca="false">B35</f>
        <v>Heizöl</v>
      </c>
      <c r="C52" s="685" t="n">
        <v>0.042</v>
      </c>
      <c r="D52" s="692" t="str">
        <f aca="false">D35</f>
        <v>[ct/kWh]</v>
      </c>
      <c r="E52" s="693" t="n">
        <f aca="false">E13</f>
        <v>5.35</v>
      </c>
      <c r="F52" s="693" t="n">
        <f aca="false">$E$52*(1+$C$52)^E$7</f>
        <v>5.5747</v>
      </c>
      <c r="G52" s="693" t="n">
        <f aca="false">$E$52*(1+$C$52)^F$7</f>
        <v>5.8088374</v>
      </c>
      <c r="H52" s="693" t="n">
        <f aca="false">$E$52*(1+$C$52)^G$7</f>
        <v>6.0528085708</v>
      </c>
      <c r="I52" s="693" t="n">
        <f aca="false">$E$52*(1+$C$52)^H$7</f>
        <v>6.3070265307736</v>
      </c>
      <c r="J52" s="693" t="n">
        <f aca="false">$E$52*(1+$C$52)^I$7</f>
        <v>6.57192164506609</v>
      </c>
      <c r="K52" s="693" t="n">
        <f aca="false">$E$52*(1+$C$52)^J$7</f>
        <v>6.84794235415887</v>
      </c>
      <c r="L52" s="693" t="n">
        <f aca="false">$E$52*(1+$C$52)^K$7</f>
        <v>7.13555593303354</v>
      </c>
      <c r="M52" s="693" t="n">
        <f aca="false">$E$52*(1+$C$52)^L$7</f>
        <v>7.43524928222095</v>
      </c>
      <c r="N52" s="693" t="n">
        <f aca="false">$E$52*(1+$C$52)^M$7</f>
        <v>7.74752975207423</v>
      </c>
      <c r="O52" s="693" t="n">
        <f aca="false">$E$52*(1+$C$52)^N$7</f>
        <v>8.07292600166135</v>
      </c>
      <c r="P52" s="693" t="n">
        <f aca="false">$E$52*(1+$C$52)^O$7</f>
        <v>8.41198889373112</v>
      </c>
      <c r="Q52" s="693" t="n">
        <f aca="false">$E$52*(1+$C$52)^P$7</f>
        <v>8.76529242726783</v>
      </c>
      <c r="R52" s="693" t="n">
        <f aca="false">$E$52*(1+$C$52)^Q$7</f>
        <v>9.13343470921308</v>
      </c>
      <c r="S52" s="693" t="n">
        <f aca="false">$E$52*(1+$C$52)^R$7</f>
        <v>9.51703896700003</v>
      </c>
      <c r="T52" s="693" t="n">
        <f aca="false">$E$52*(1+$C$52)^S$7</f>
        <v>9.91675460361403</v>
      </c>
      <c r="U52" s="693" t="n">
        <f aca="false">$E$52*(1+$C$52)^T$7</f>
        <v>10.3332582969658</v>
      </c>
      <c r="V52" s="693" t="n">
        <f aca="false">$E$52*(1+$C$52)^U$7</f>
        <v>10.7672551454384</v>
      </c>
      <c r="W52" s="693" t="n">
        <f aca="false">$E$52*(1+$C$52)^V$7</f>
        <v>11.2194798615468</v>
      </c>
      <c r="X52" s="693" t="n">
        <f aca="false">$E$52*(1+$C$52)^W$7</f>
        <v>11.6906980157318</v>
      </c>
      <c r="Y52" s="693" t="n">
        <f aca="false">$E$52*(1+$C$52)^X$7</f>
        <v>12.1817073323925</v>
      </c>
      <c r="Z52" s="693" t="n">
        <f aca="false">$E$52*(1+$C$52)^Y$7</f>
        <v>12.693339040353</v>
      </c>
      <c r="AA52" s="693" t="n">
        <f aca="false">$E$52*(1+$C$52)^Z$7</f>
        <v>13.2264592800478</v>
      </c>
      <c r="AB52" s="693" t="n">
        <f aca="false">$E$52*(1+$C$52)^AA$7</f>
        <v>13.7819705698098</v>
      </c>
      <c r="AC52" s="693" t="n">
        <f aca="false">$E$52*(1+$C$52)^AB$7</f>
        <v>14.3608133337418</v>
      </c>
      <c r="AD52" s="693" t="n">
        <f aca="false">$E$52*(1+$C$52)^AC$7</f>
        <v>14.963967493759</v>
      </c>
      <c r="AE52" s="693" t="n">
        <f aca="false">$E$52*(1+$C$52)^AD$7</f>
        <v>15.5924541284969</v>
      </c>
      <c r="AF52" s="693" t="n">
        <f aca="false">$E$52*(1+$C$52)^AE$7</f>
        <v>16.2473372018937</v>
      </c>
      <c r="AG52" s="693" t="n">
        <f aca="false">$E$52*(1+$C$52)^AF$7</f>
        <v>16.9297253643733</v>
      </c>
      <c r="AH52" s="693" t="n">
        <f aca="false">$E$52*(1+$C$52)^AG$7</f>
        <v>17.640773829677</v>
      </c>
      <c r="AI52" s="693" t="n">
        <f aca="false">$E$52*(1+$C$52)^AH$7</f>
        <v>18.3816863305234</v>
      </c>
      <c r="AJ52" s="693" t="n">
        <f aca="false">$E$52*(1+$C$52)^AI$7</f>
        <v>19.1537171564054</v>
      </c>
      <c r="AK52" s="693" t="n">
        <f aca="false">$E$52*(1+$C$52)^AJ$7</f>
        <v>19.9581732769744</v>
      </c>
      <c r="AL52" s="693" t="n">
        <f aca="false">$E$52*(1+$C$52)^AK$7</f>
        <v>20.7964165546073</v>
      </c>
      <c r="AM52" s="693" t="n">
        <f aca="false">$E$52*(1+$C$52)^AL$7</f>
        <v>21.6698660499008</v>
      </c>
      <c r="AN52" s="693" t="n">
        <f aca="false">$E$52*(1+$C$52)^AM$7</f>
        <v>22.5800004239967</v>
      </c>
      <c r="AO52" s="693" t="n">
        <f aca="false">$E$52*(1+$C$52)^AN$7</f>
        <v>23.5283604418045</v>
      </c>
      <c r="AP52" s="693" t="n">
        <f aca="false">$E$52*(1+$C$52)^AO$7</f>
        <v>24.5165515803603</v>
      </c>
      <c r="AQ52" s="693" t="n">
        <f aca="false">$E$52*(1+$C$52)^AP$7</f>
        <v>25.5462467467354</v>
      </c>
      <c r="AR52" s="693" t="n">
        <f aca="false">$E$52*(1+$C$52)^AQ$7</f>
        <v>26.6191891100983</v>
      </c>
      <c r="AS52" s="693" t="n">
        <f aca="false">$E$52*(1+$C$52)^AR$7</f>
        <v>27.7371950527225</v>
      </c>
      <c r="AT52" s="693" t="n">
        <f aca="false">$E$52*(1+$C$52)^AS$7</f>
        <v>28.9021572449368</v>
      </c>
      <c r="AU52" s="693" t="n">
        <f aca="false">$E$52*(1+$C$52)^AT$7</f>
        <v>30.1160478492242</v>
      </c>
      <c r="AV52" s="693" t="n">
        <f aca="false">$E$52*(1+$C$52)^AU$7</f>
        <v>31.3809218588916</v>
      </c>
      <c r="AW52" s="693" t="n">
        <f aca="false">$E$52*(1+$C$52)^AV$7</f>
        <v>32.698920576965</v>
      </c>
      <c r="AX52" s="693" t="n">
        <f aca="false">$E$52*(1+$C$52)^AW$7</f>
        <v>34.0722752411976</v>
      </c>
      <c r="AY52" s="693" t="n">
        <f aca="false">$E$52*(1+$C$52)^AX$7</f>
        <v>35.5033108013279</v>
      </c>
      <c r="AZ52" s="693" t="n">
        <f aca="false">$E$52*(1+$C$52)^AY$7</f>
        <v>36.9944498549836</v>
      </c>
      <c r="BA52" s="693" t="n">
        <f aca="false">$E$52*(1+$C$52)^AZ$7</f>
        <v>38.5482167488929</v>
      </c>
      <c r="BB52" s="693" t="n">
        <f aca="false">$E$52*(1+$C$52)^BA$7</f>
        <v>40.1672418523465</v>
      </c>
      <c r="BC52" s="2"/>
      <c r="BD52" s="697"/>
      <c r="BE52" s="2"/>
      <c r="BF52" s="2"/>
      <c r="BG52" s="2"/>
      <c r="BH52" s="2"/>
      <c r="BI52" s="2"/>
      <c r="BJ52" s="2"/>
    </row>
    <row r="53" customFormat="false" ht="13.8" hidden="false" customHeight="false" outlineLevel="1" collapsed="false">
      <c r="A53" s="2"/>
      <c r="B53" s="677" t="str">
        <f aca="false">B36</f>
        <v>Nahwärme</v>
      </c>
      <c r="C53" s="685" t="n">
        <v>0</v>
      </c>
      <c r="D53" s="692" t="str">
        <f aca="false">D36</f>
        <v>[ct/kWh]</v>
      </c>
      <c r="E53" s="693" t="n">
        <f aca="false">E14</f>
        <v>9.1</v>
      </c>
      <c r="F53" s="693" t="n">
        <f aca="false">$E$53*(1+$C$53)^E$7</f>
        <v>9.1</v>
      </c>
      <c r="G53" s="693" t="n">
        <f aca="false">$E$53*(1+$C$53)^F$7</f>
        <v>9.1</v>
      </c>
      <c r="H53" s="693" t="n">
        <f aca="false">$E$53*(1+$C$53)^G$7</f>
        <v>9.1</v>
      </c>
      <c r="I53" s="693" t="n">
        <f aca="false">$E$53*(1+$C$53)^H$7</f>
        <v>9.1</v>
      </c>
      <c r="J53" s="693" t="n">
        <f aca="false">$E$53*(1+$C$53)^I$7</f>
        <v>9.1</v>
      </c>
      <c r="K53" s="693" t="n">
        <f aca="false">$E$53*(1+$C$53)^J$7</f>
        <v>9.1</v>
      </c>
      <c r="L53" s="693" t="n">
        <f aca="false">$E$53*(1+$C$53)^K$7</f>
        <v>9.1</v>
      </c>
      <c r="M53" s="693" t="n">
        <f aca="false">$E$53*(1+$C$53)^L$7</f>
        <v>9.1</v>
      </c>
      <c r="N53" s="693" t="n">
        <f aca="false">$E$53*(1+$C$53)^M$7</f>
        <v>9.1</v>
      </c>
      <c r="O53" s="693" t="n">
        <f aca="false">$E$53*(1+$C$53)^N$7</f>
        <v>9.1</v>
      </c>
      <c r="P53" s="693" t="n">
        <f aca="false">$E$53*(1+$C$53)^O$7</f>
        <v>9.1</v>
      </c>
      <c r="Q53" s="693" t="n">
        <f aca="false">$E$53*(1+$C$53)^P$7</f>
        <v>9.1</v>
      </c>
      <c r="R53" s="693" t="n">
        <f aca="false">$E$53*(1+$C$53)^Q$7</f>
        <v>9.1</v>
      </c>
      <c r="S53" s="693" t="n">
        <f aca="false">$E$53*(1+$C$53)^R$7</f>
        <v>9.1</v>
      </c>
      <c r="T53" s="693" t="n">
        <f aca="false">$E$53*(1+$C$53)^S$7</f>
        <v>9.1</v>
      </c>
      <c r="U53" s="693" t="n">
        <f aca="false">$E$53*(1+$C$53)^T$7</f>
        <v>9.1</v>
      </c>
      <c r="V53" s="693" t="n">
        <f aca="false">$E$53*(1+$C$53)^U$7</f>
        <v>9.1</v>
      </c>
      <c r="W53" s="693" t="n">
        <f aca="false">$E$53*(1+$C$53)^V$7</f>
        <v>9.1</v>
      </c>
      <c r="X53" s="693" t="n">
        <f aca="false">$E$53*(1+$C$53)^W$7</f>
        <v>9.1</v>
      </c>
      <c r="Y53" s="693" t="n">
        <f aca="false">$E$53*(1+$C$53)^X$7</f>
        <v>9.1</v>
      </c>
      <c r="Z53" s="693" t="n">
        <f aca="false">$E$53*(1+$C$53)^Y$7</f>
        <v>9.1</v>
      </c>
      <c r="AA53" s="693" t="n">
        <f aca="false">$E$53*(1+$C$53)^Z$7</f>
        <v>9.1</v>
      </c>
      <c r="AB53" s="693" t="n">
        <f aca="false">$E$53*(1+$C$53)^AA$7</f>
        <v>9.1</v>
      </c>
      <c r="AC53" s="693" t="n">
        <f aca="false">$E$53*(1+$C$53)^AB$7</f>
        <v>9.1</v>
      </c>
      <c r="AD53" s="693" t="n">
        <f aca="false">$E$53*(1+$C$53)^AC$7</f>
        <v>9.1</v>
      </c>
      <c r="AE53" s="693" t="n">
        <f aca="false">$E$53*(1+$C$53)^AD$7</f>
        <v>9.1</v>
      </c>
      <c r="AF53" s="693" t="n">
        <f aca="false">$E$53*(1+$C$53)^AE$7</f>
        <v>9.1</v>
      </c>
      <c r="AG53" s="693" t="n">
        <f aca="false">$E$53*(1+$C$53)^AF$7</f>
        <v>9.1</v>
      </c>
      <c r="AH53" s="693" t="n">
        <f aca="false">$E$53*(1+$C$53)^AG$7</f>
        <v>9.1</v>
      </c>
      <c r="AI53" s="693" t="n">
        <f aca="false">$E$53*(1+$C$53)^AH$7</f>
        <v>9.1</v>
      </c>
      <c r="AJ53" s="693" t="n">
        <f aca="false">$E$53*(1+$C$53)^AI$7</f>
        <v>9.1</v>
      </c>
      <c r="AK53" s="693" t="n">
        <f aca="false">$E$53*(1+$C$53)^AJ$7</f>
        <v>9.1</v>
      </c>
      <c r="AL53" s="693" t="n">
        <f aca="false">$E$53*(1+$C$53)^AK$7</f>
        <v>9.1</v>
      </c>
      <c r="AM53" s="693" t="n">
        <f aca="false">$E$53*(1+$C$53)^AL$7</f>
        <v>9.1</v>
      </c>
      <c r="AN53" s="693" t="n">
        <f aca="false">$E$53*(1+$C$53)^AM$7</f>
        <v>9.1</v>
      </c>
      <c r="AO53" s="693" t="n">
        <f aca="false">$E$53*(1+$C$53)^AN$7</f>
        <v>9.1</v>
      </c>
      <c r="AP53" s="693" t="n">
        <f aca="false">$E$53*(1+$C$53)^AO$7</f>
        <v>9.1</v>
      </c>
      <c r="AQ53" s="693" t="n">
        <f aca="false">$E$53*(1+$C$53)^AP$7</f>
        <v>9.1</v>
      </c>
      <c r="AR53" s="693" t="n">
        <f aca="false">$E$53*(1+$C$53)^AQ$7</f>
        <v>9.1</v>
      </c>
      <c r="AS53" s="693" t="n">
        <f aca="false">$E$53*(1+$C$53)^AR$7</f>
        <v>9.1</v>
      </c>
      <c r="AT53" s="693" t="n">
        <f aca="false">$E$53*(1+$C$53)^AS$7</f>
        <v>9.1</v>
      </c>
      <c r="AU53" s="693" t="n">
        <f aca="false">$E$53*(1+$C$53)^AT$7</f>
        <v>9.1</v>
      </c>
      <c r="AV53" s="693" t="n">
        <f aca="false">$E$53*(1+$C$53)^AU$7</f>
        <v>9.1</v>
      </c>
      <c r="AW53" s="693" t="n">
        <f aca="false">$E$53*(1+$C$53)^AV$7</f>
        <v>9.1</v>
      </c>
      <c r="AX53" s="693" t="n">
        <f aca="false">$E$53*(1+$C$53)^AW$7</f>
        <v>9.1</v>
      </c>
      <c r="AY53" s="693" t="n">
        <f aca="false">$E$53*(1+$C$53)^AX$7</f>
        <v>9.1</v>
      </c>
      <c r="AZ53" s="693" t="n">
        <f aca="false">$E$53*(1+$C$53)^AY$7</f>
        <v>9.1</v>
      </c>
      <c r="BA53" s="693" t="n">
        <f aca="false">$E$53*(1+$C$53)^AZ$7</f>
        <v>9.1</v>
      </c>
      <c r="BB53" s="693" t="n">
        <f aca="false">$E$53*(1+$C$53)^BA$7</f>
        <v>9.1</v>
      </c>
      <c r="BC53" s="2"/>
      <c r="BD53" s="697"/>
      <c r="BE53" s="2"/>
      <c r="BF53" s="2"/>
      <c r="BG53" s="2"/>
      <c r="BH53" s="2"/>
      <c r="BI53" s="2"/>
      <c r="BJ53" s="2"/>
    </row>
    <row r="54" customFormat="false" ht="13.8" hidden="false" customHeight="false" outlineLevel="1" collapsed="false">
      <c r="A54" s="2"/>
      <c r="B54" s="677" t="str">
        <f aca="false">B37</f>
        <v>Pellets</v>
      </c>
      <c r="C54" s="685" t="n">
        <v>0.02</v>
      </c>
      <c r="D54" s="692" t="str">
        <f aca="false">D37</f>
        <v>[ct/kWh]</v>
      </c>
      <c r="E54" s="693" t="n">
        <f aca="false">E15</f>
        <v>4.66</v>
      </c>
      <c r="F54" s="693" t="n">
        <f aca="false">$E$54*(1+$C$54)^E$7</f>
        <v>4.7532</v>
      </c>
      <c r="G54" s="693" t="n">
        <f aca="false">$E$54*(1+$C$54)^F$7</f>
        <v>4.848264</v>
      </c>
      <c r="H54" s="693" t="n">
        <f aca="false">$E$54*(1+$C$54)^G$7</f>
        <v>4.94522928</v>
      </c>
      <c r="I54" s="693" t="n">
        <f aca="false">$E$54*(1+$C$54)^H$7</f>
        <v>5.0441338656</v>
      </c>
      <c r="J54" s="693" t="n">
        <f aca="false">$E$54*(1+$C$54)^I$7</f>
        <v>5.145016542912</v>
      </c>
      <c r="K54" s="693" t="n">
        <f aca="false">$E$54*(1+$C$54)^J$7</f>
        <v>5.24791687377024</v>
      </c>
      <c r="L54" s="693" t="n">
        <f aca="false">$E$54*(1+$C$54)^K$7</f>
        <v>5.35287521124565</v>
      </c>
      <c r="M54" s="693" t="n">
        <f aca="false">$E$54*(1+$C$54)^L$7</f>
        <v>5.45993271547056</v>
      </c>
      <c r="N54" s="693" t="n">
        <f aca="false">$E$54*(1+$C$54)^M$7</f>
        <v>5.56913136977997</v>
      </c>
      <c r="O54" s="693" t="n">
        <f aca="false">$E$54*(1+$C$54)^N$7</f>
        <v>5.68051399717557</v>
      </c>
      <c r="P54" s="693" t="n">
        <f aca="false">$E$54*(1+$C$54)^O$7</f>
        <v>5.79412427711908</v>
      </c>
      <c r="Q54" s="693" t="n">
        <f aca="false">$E$54*(1+$C$54)^P$7</f>
        <v>5.91000676266146</v>
      </c>
      <c r="R54" s="693" t="n">
        <f aca="false">$E$54*(1+$C$54)^Q$7</f>
        <v>6.02820689791469</v>
      </c>
      <c r="S54" s="693" t="n">
        <f aca="false">$E$54*(1+$C$54)^R$7</f>
        <v>6.14877103587299</v>
      </c>
      <c r="T54" s="693" t="n">
        <f aca="false">$E$54*(1+$C$54)^S$7</f>
        <v>6.27174645659045</v>
      </c>
      <c r="U54" s="693" t="n">
        <f aca="false">$E$54*(1+$C$54)^T$7</f>
        <v>6.39718138572226</v>
      </c>
      <c r="V54" s="693" t="n">
        <f aca="false">$E$54*(1+$C$54)^U$7</f>
        <v>6.5251250134367</v>
      </c>
      <c r="W54" s="693" t="n">
        <f aca="false">$E$54*(1+$C$54)^V$7</f>
        <v>6.65562751370543</v>
      </c>
      <c r="X54" s="693" t="n">
        <f aca="false">$E$54*(1+$C$54)^W$7</f>
        <v>6.78874006397954</v>
      </c>
      <c r="Y54" s="693" t="n">
        <f aca="false">$E$54*(1+$C$54)^X$7</f>
        <v>6.92451486525913</v>
      </c>
      <c r="Z54" s="693" t="n">
        <f aca="false">$E$54*(1+$C$54)^Y$7</f>
        <v>7.06300516256432</v>
      </c>
      <c r="AA54" s="693" t="n">
        <f aca="false">$E$54*(1+$C$54)^Z$7</f>
        <v>7.2042652658156</v>
      </c>
      <c r="AB54" s="693" t="n">
        <f aca="false">$E$54*(1+$C$54)^AA$7</f>
        <v>7.34835057113192</v>
      </c>
      <c r="AC54" s="693" t="n">
        <f aca="false">$E$54*(1+$C$54)^AB$7</f>
        <v>7.49531758255455</v>
      </c>
      <c r="AD54" s="693" t="n">
        <f aca="false">$E$54*(1+$C$54)^AC$7</f>
        <v>7.64522393420565</v>
      </c>
      <c r="AE54" s="693" t="n">
        <f aca="false">$E$54*(1+$C$54)^AD$7</f>
        <v>7.79812841288976</v>
      </c>
      <c r="AF54" s="693" t="n">
        <f aca="false">$E$54*(1+$C$54)^AE$7</f>
        <v>7.95409098114755</v>
      </c>
      <c r="AG54" s="693" t="n">
        <f aca="false">$E$54*(1+$C$54)^AF$7</f>
        <v>8.1131728007705</v>
      </c>
      <c r="AH54" s="693" t="n">
        <f aca="false">$E$54*(1+$C$54)^AG$7</f>
        <v>8.27543625678591</v>
      </c>
      <c r="AI54" s="693" t="n">
        <f aca="false">$E$54*(1+$C$54)^AH$7</f>
        <v>8.44094498192163</v>
      </c>
      <c r="AJ54" s="693" t="n">
        <f aca="false">$E$54*(1+$C$54)^AI$7</f>
        <v>8.60976388156007</v>
      </c>
      <c r="AK54" s="693" t="n">
        <f aca="false">$E$54*(1+$C$54)^AJ$7</f>
        <v>8.78195915919127</v>
      </c>
      <c r="AL54" s="693" t="n">
        <f aca="false">$E$54*(1+$C$54)^AK$7</f>
        <v>8.95759834237509</v>
      </c>
      <c r="AM54" s="693" t="n">
        <f aca="false">$E$54*(1+$C$54)^AL$7</f>
        <v>9.1367503092226</v>
      </c>
      <c r="AN54" s="693" t="n">
        <f aca="false">$E$54*(1+$C$54)^AM$7</f>
        <v>9.31948531540705</v>
      </c>
      <c r="AO54" s="693" t="n">
        <f aca="false">$E$54*(1+$C$54)^AN$7</f>
        <v>9.50587502171519</v>
      </c>
      <c r="AP54" s="693" t="n">
        <f aca="false">$E$54*(1+$C$54)^AO$7</f>
        <v>9.69599252214949</v>
      </c>
      <c r="AQ54" s="693" t="n">
        <f aca="false">$E$54*(1+$C$54)^AP$7</f>
        <v>9.88991237259248</v>
      </c>
      <c r="AR54" s="693" t="n">
        <f aca="false">$E$54*(1+$C$54)^AQ$7</f>
        <v>10.0877106200443</v>
      </c>
      <c r="AS54" s="693" t="n">
        <f aca="false">$E$54*(1+$C$54)^AR$7</f>
        <v>10.2894648324452</v>
      </c>
      <c r="AT54" s="693" t="n">
        <f aca="false">$E$54*(1+$C$54)^AS$7</f>
        <v>10.4952541290941</v>
      </c>
      <c r="AU54" s="693" t="n">
        <f aca="false">$E$54*(1+$C$54)^AT$7</f>
        <v>10.705159211676</v>
      </c>
      <c r="AV54" s="693" t="n">
        <f aca="false">$E$54*(1+$C$54)^AU$7</f>
        <v>10.9192623959095</v>
      </c>
      <c r="AW54" s="693" t="n">
        <f aca="false">$E$54*(1+$C$54)^AV$7</f>
        <v>11.1376476438277</v>
      </c>
      <c r="AX54" s="693" t="n">
        <f aca="false">$E$54*(1+$C$54)^AW$7</f>
        <v>11.3604005967043</v>
      </c>
      <c r="AY54" s="693" t="n">
        <f aca="false">$E$54*(1+$C$54)^AX$7</f>
        <v>11.5876086086384</v>
      </c>
      <c r="AZ54" s="693" t="n">
        <f aca="false">$E$54*(1+$C$54)^AY$7</f>
        <v>11.8193607808111</v>
      </c>
      <c r="BA54" s="693" t="n">
        <f aca="false">$E$54*(1+$C$54)^AZ$7</f>
        <v>12.0557479964273</v>
      </c>
      <c r="BB54" s="693" t="n">
        <f aca="false">$E$54*(1+$C$54)^BA$7</f>
        <v>12.2968629563559</v>
      </c>
      <c r="BC54" s="2"/>
      <c r="BD54" s="697"/>
      <c r="BE54" s="2"/>
      <c r="BF54" s="2"/>
      <c r="BG54" s="2"/>
      <c r="BH54" s="2"/>
      <c r="BI54" s="2"/>
      <c r="BJ54" s="2"/>
    </row>
    <row r="55" customFormat="false" ht="13.8" hidden="false" customHeight="false" outlineLevel="1" collapsed="false">
      <c r="A55" s="2"/>
      <c r="B55" s="677" t="str">
        <f aca="false">B38</f>
        <v>Solarthermie</v>
      </c>
      <c r="C55" s="685" t="n">
        <v>0.02</v>
      </c>
      <c r="D55" s="692" t="str">
        <f aca="false">D38</f>
        <v>[ct/kWh]</v>
      </c>
      <c r="E55" s="693" t="n">
        <f aca="false">E16</f>
        <v>0</v>
      </c>
      <c r="F55" s="693" t="n">
        <f aca="false">$E$55*(1+$C$55)^E$7</f>
        <v>0</v>
      </c>
      <c r="G55" s="693" t="n">
        <f aca="false">$E$55*(1+$C$55)^F$7</f>
        <v>0</v>
      </c>
      <c r="H55" s="693" t="n">
        <f aca="false">$E$55*(1+$C$55)^G$7</f>
        <v>0</v>
      </c>
      <c r="I55" s="693" t="n">
        <f aca="false">$E$55*(1+$C$55)^H$7</f>
        <v>0</v>
      </c>
      <c r="J55" s="693" t="n">
        <f aca="false">$E$55*(1+$C$55)^I$7</f>
        <v>0</v>
      </c>
      <c r="K55" s="693" t="n">
        <f aca="false">$E$55*(1+$C$55)^J$7</f>
        <v>0</v>
      </c>
      <c r="L55" s="693" t="n">
        <f aca="false">$E$55*(1+$C$55)^K$7</f>
        <v>0</v>
      </c>
      <c r="M55" s="693" t="n">
        <f aca="false">$E$55*(1+$C$55)^L$7</f>
        <v>0</v>
      </c>
      <c r="N55" s="693" t="n">
        <f aca="false">$E$55*(1+$C$55)^M$7</f>
        <v>0</v>
      </c>
      <c r="O55" s="693" t="n">
        <f aca="false">$E$55*(1+$C$55)^N$7</f>
        <v>0</v>
      </c>
      <c r="P55" s="693" t="n">
        <f aca="false">$E$55*(1+$C$55)^O$7</f>
        <v>0</v>
      </c>
      <c r="Q55" s="693" t="n">
        <f aca="false">$E$55*(1+$C$55)^P$7</f>
        <v>0</v>
      </c>
      <c r="R55" s="693" t="n">
        <f aca="false">$E$55*(1+$C$55)^Q$7</f>
        <v>0</v>
      </c>
      <c r="S55" s="693" t="n">
        <f aca="false">$E$55*(1+$C$55)^R$7</f>
        <v>0</v>
      </c>
      <c r="T55" s="693" t="n">
        <f aca="false">$E$55*(1+$C$55)^S$7</f>
        <v>0</v>
      </c>
      <c r="U55" s="693" t="n">
        <f aca="false">$E$55*(1+$C$55)^T$7</f>
        <v>0</v>
      </c>
      <c r="V55" s="693" t="n">
        <f aca="false">$E$55*(1+$C$55)^U$7</f>
        <v>0</v>
      </c>
      <c r="W55" s="693" t="n">
        <f aca="false">$E$55*(1+$C$55)^V$7</f>
        <v>0</v>
      </c>
      <c r="X55" s="693" t="n">
        <f aca="false">$E$55*(1+$C$55)^W$7</f>
        <v>0</v>
      </c>
      <c r="Y55" s="693" t="n">
        <f aca="false">$E$55*(1+$C$55)^X$7</f>
        <v>0</v>
      </c>
      <c r="Z55" s="693" t="n">
        <f aca="false">$E$55*(1+$C$55)^Y$7</f>
        <v>0</v>
      </c>
      <c r="AA55" s="693" t="n">
        <f aca="false">$E$55*(1+$C$55)^Z$7</f>
        <v>0</v>
      </c>
      <c r="AB55" s="693" t="n">
        <f aca="false">$E$55*(1+$C$55)^AA$7</f>
        <v>0</v>
      </c>
      <c r="AC55" s="693" t="n">
        <f aca="false">$E$55*(1+$C$55)^AB$7</f>
        <v>0</v>
      </c>
      <c r="AD55" s="693" t="n">
        <f aca="false">$E$55*(1+$C$55)^AC$7</f>
        <v>0</v>
      </c>
      <c r="AE55" s="693" t="n">
        <f aca="false">$E$55*(1+$C$55)^AD$7</f>
        <v>0</v>
      </c>
      <c r="AF55" s="693" t="n">
        <f aca="false">$E$55*(1+$C$55)^AE$7</f>
        <v>0</v>
      </c>
      <c r="AG55" s="693" t="n">
        <f aca="false">$E$55*(1+$C$55)^AF$7</f>
        <v>0</v>
      </c>
      <c r="AH55" s="693" t="n">
        <f aca="false">$E$55*(1+$C$55)^AG$7</f>
        <v>0</v>
      </c>
      <c r="AI55" s="693" t="n">
        <f aca="false">$E$55*(1+$C$55)^AH$7</f>
        <v>0</v>
      </c>
      <c r="AJ55" s="693" t="n">
        <f aca="false">$E$55*(1+$C$55)^AI$7</f>
        <v>0</v>
      </c>
      <c r="AK55" s="693" t="n">
        <f aca="false">$E$55*(1+$C$55)^AJ$7</f>
        <v>0</v>
      </c>
      <c r="AL55" s="693" t="n">
        <f aca="false">$E$55*(1+$C$55)^AK$7</f>
        <v>0</v>
      </c>
      <c r="AM55" s="693" t="n">
        <f aca="false">$E$55*(1+$C$55)^AL$7</f>
        <v>0</v>
      </c>
      <c r="AN55" s="693" t="n">
        <f aca="false">$E$55*(1+$C$55)^AM$7</f>
        <v>0</v>
      </c>
      <c r="AO55" s="693" t="n">
        <f aca="false">$E$55*(1+$C$55)^AN$7</f>
        <v>0</v>
      </c>
      <c r="AP55" s="693" t="n">
        <f aca="false">$E$55*(1+$C$55)^AO$7</f>
        <v>0</v>
      </c>
      <c r="AQ55" s="693" t="n">
        <f aca="false">$E$55*(1+$C$55)^AP$7</f>
        <v>0</v>
      </c>
      <c r="AR55" s="693" t="n">
        <f aca="false">$E$55*(1+$C$55)^AQ$7</f>
        <v>0</v>
      </c>
      <c r="AS55" s="693" t="n">
        <f aca="false">$E$55*(1+$C$55)^AR$7</f>
        <v>0</v>
      </c>
      <c r="AT55" s="693" t="n">
        <f aca="false">$E$55*(1+$C$55)^AS$7</f>
        <v>0</v>
      </c>
      <c r="AU55" s="693" t="n">
        <f aca="false">$E$55*(1+$C$55)^AT$7</f>
        <v>0</v>
      </c>
      <c r="AV55" s="693" t="n">
        <f aca="false">$E$55*(1+$C$55)^AU$7</f>
        <v>0</v>
      </c>
      <c r="AW55" s="693" t="n">
        <f aca="false">$E$55*(1+$C$55)^AV$7</f>
        <v>0</v>
      </c>
      <c r="AX55" s="693" t="n">
        <f aca="false">$E$55*(1+$C$55)^AW$7</f>
        <v>0</v>
      </c>
      <c r="AY55" s="693" t="n">
        <f aca="false">$E$55*(1+$C$55)^AX$7</f>
        <v>0</v>
      </c>
      <c r="AZ55" s="693" t="n">
        <f aca="false">$E$55*(1+$C$55)^AY$7</f>
        <v>0</v>
      </c>
      <c r="BA55" s="693" t="n">
        <f aca="false">$E$55*(1+$C$55)^AZ$7</f>
        <v>0</v>
      </c>
      <c r="BB55" s="693" t="n">
        <f aca="false">$E$55*(1+$C$55)^BA$7</f>
        <v>0</v>
      </c>
      <c r="BC55" s="2"/>
      <c r="BD55" s="697"/>
      <c r="BE55" s="2"/>
      <c r="BF55" s="2"/>
      <c r="BG55" s="2"/>
      <c r="BH55" s="2"/>
      <c r="BI55" s="2"/>
      <c r="BJ55" s="2"/>
    </row>
    <row r="56" customFormat="false" ht="13.8" hidden="false" customHeight="false" outlineLevel="1" collapsed="false">
      <c r="A56" s="2"/>
      <c r="B56" s="677" t="str">
        <f aca="false">B39</f>
        <v>Strom</v>
      </c>
      <c r="C56" s="685" t="n">
        <v>0.0125</v>
      </c>
      <c r="D56" s="692" t="str">
        <f aca="false">D39</f>
        <v>[ct/kWh]</v>
      </c>
      <c r="E56" s="693" t="n">
        <f aca="false">E17</f>
        <v>28</v>
      </c>
      <c r="F56" s="693" t="n">
        <f aca="false">$E$56*(1+$C$56)^E$7</f>
        <v>28.35</v>
      </c>
      <c r="G56" s="693" t="n">
        <f aca="false">$E$56*(1+$C$56)^F$7</f>
        <v>28.704375</v>
      </c>
      <c r="H56" s="693" t="n">
        <f aca="false">$E$56*(1+$C$56)^G$7</f>
        <v>29.0631796875</v>
      </c>
      <c r="I56" s="693" t="n">
        <f aca="false">$E$56*(1+$C$56)^H$7</f>
        <v>29.4264694335937</v>
      </c>
      <c r="J56" s="693" t="n">
        <f aca="false">$E$56*(1+$C$56)^I$7</f>
        <v>29.7943003015137</v>
      </c>
      <c r="K56" s="693" t="n">
        <f aca="false">$E$56*(1+$C$56)^J$7</f>
        <v>30.1667290552826</v>
      </c>
      <c r="L56" s="693" t="n">
        <f aca="false">$E$56*(1+$C$56)^K$7</f>
        <v>30.5438131684736</v>
      </c>
      <c r="M56" s="693" t="n">
        <f aca="false">$E$56*(1+$C$56)^L$7</f>
        <v>30.9256108330795</v>
      </c>
      <c r="N56" s="693" t="n">
        <f aca="false">$E$56*(1+$C$56)^M$7</f>
        <v>31.312180968493</v>
      </c>
      <c r="O56" s="693" t="n">
        <f aca="false">$E$56*(1+$C$56)^N$7</f>
        <v>31.7035832305992</v>
      </c>
      <c r="P56" s="693" t="n">
        <f aca="false">$E$56*(1+$C$56)^O$7</f>
        <v>32.0998780209817</v>
      </c>
      <c r="Q56" s="693" t="n">
        <f aca="false">$E$56*(1+$C$56)^P$7</f>
        <v>32.5011264962439</v>
      </c>
      <c r="R56" s="693" t="n">
        <f aca="false">$E$56*(1+$C$56)^Q$7</f>
        <v>32.907390577447</v>
      </c>
      <c r="S56" s="693" t="n">
        <f aca="false">$E$56*(1+$C$56)^R$7</f>
        <v>33.3187329596651</v>
      </c>
      <c r="T56" s="693" t="n">
        <f aca="false">$E$56*(1+$C$56)^S$7</f>
        <v>33.7352171216609</v>
      </c>
      <c r="U56" s="693" t="n">
        <f aca="false">$E$56*(1+$C$56)^T$7</f>
        <v>34.1569073356816</v>
      </c>
      <c r="V56" s="693" t="n">
        <f aca="false">$E$56*(1+$C$56)^U$7</f>
        <v>34.5838686773777</v>
      </c>
      <c r="W56" s="693" t="n">
        <f aca="false">$E$56*(1+$C$56)^V$7</f>
        <v>35.0161670358449</v>
      </c>
      <c r="X56" s="693" t="n">
        <f aca="false">$E$56*(1+$C$56)^W$7</f>
        <v>35.453869123793</v>
      </c>
      <c r="Y56" s="693" t="n">
        <f aca="false">$E$56*(1+$C$56)^X$7</f>
        <v>35.8970424878404</v>
      </c>
      <c r="Z56" s="693" t="n">
        <f aca="false">$E$56*(1+$C$56)^Y$7</f>
        <v>36.3457555189384</v>
      </c>
      <c r="AA56" s="693" t="n">
        <f aca="false">$E$56*(1+$C$56)^Z$7</f>
        <v>36.8000774629251</v>
      </c>
      <c r="AB56" s="693" t="n">
        <f aca="false">$E$56*(1+$C$56)^AA$7</f>
        <v>37.2600784312117</v>
      </c>
      <c r="AC56" s="693" t="n">
        <f aca="false">$E$56*(1+$C$56)^AB$7</f>
        <v>37.7258294116018</v>
      </c>
      <c r="AD56" s="693" t="n">
        <f aca="false">$E$56*(1+$C$56)^AC$7</f>
        <v>38.1974022792468</v>
      </c>
      <c r="AE56" s="693" t="n">
        <f aca="false">$E$56*(1+$C$56)^AD$7</f>
        <v>38.6748698077374</v>
      </c>
      <c r="AF56" s="693" t="n">
        <f aca="false">$E$56*(1+$C$56)^AE$7</f>
        <v>39.1583056803341</v>
      </c>
      <c r="AG56" s="693" t="n">
        <f aca="false">$E$56*(1+$C$56)^AF$7</f>
        <v>39.6477845013383</v>
      </c>
      <c r="AH56" s="693" t="n">
        <f aca="false">$E$56*(1+$C$56)^AG$7</f>
        <v>40.143381807605</v>
      </c>
      <c r="AI56" s="693" t="n">
        <f aca="false">$E$56*(1+$C$56)^AH$7</f>
        <v>40.6451740802001</v>
      </c>
      <c r="AJ56" s="693" t="n">
        <f aca="false">$E$56*(1+$C$56)^AI$7</f>
        <v>41.1532387562026</v>
      </c>
      <c r="AK56" s="693" t="n">
        <f aca="false">$E$56*(1+$C$56)^AJ$7</f>
        <v>41.6676542406551</v>
      </c>
      <c r="AL56" s="693" t="n">
        <f aca="false">$E$56*(1+$C$56)^AK$7</f>
        <v>42.1884999186633</v>
      </c>
      <c r="AM56" s="693" t="n">
        <f aca="false">$E$56*(1+$C$56)^AL$7</f>
        <v>42.7158561676466</v>
      </c>
      <c r="AN56" s="693" t="n">
        <f aca="false">$E$56*(1+$C$56)^AM$7</f>
        <v>43.2498043697422</v>
      </c>
      <c r="AO56" s="693" t="n">
        <f aca="false">$E$56*(1+$C$56)^AN$7</f>
        <v>43.7904269243639</v>
      </c>
      <c r="AP56" s="693" t="n">
        <f aca="false">$E$56*(1+$C$56)^AO$7</f>
        <v>44.3378072609185</v>
      </c>
      <c r="AQ56" s="693" t="n">
        <f aca="false">$E$56*(1+$C$56)^AP$7</f>
        <v>44.89202985168</v>
      </c>
      <c r="AR56" s="693" t="n">
        <f aca="false">$E$56*(1+$C$56)^AQ$7</f>
        <v>45.453180224826</v>
      </c>
      <c r="AS56" s="693" t="n">
        <f aca="false">$E$56*(1+$C$56)^AR$7</f>
        <v>46.0213449776363</v>
      </c>
      <c r="AT56" s="693" t="n">
        <f aca="false">$E$56*(1+$C$56)^AS$7</f>
        <v>46.5966117898567</v>
      </c>
      <c r="AU56" s="693" t="n">
        <f aca="false">$E$56*(1+$C$56)^AT$7</f>
        <v>47.17906943723</v>
      </c>
      <c r="AV56" s="693" t="n">
        <f aca="false">$E$56*(1+$C$56)^AU$7</f>
        <v>47.7688078051953</v>
      </c>
      <c r="AW56" s="693" t="n">
        <f aca="false">$E$56*(1+$C$56)^AV$7</f>
        <v>48.3659179027603</v>
      </c>
      <c r="AX56" s="693" t="n">
        <f aca="false">$E$56*(1+$C$56)^AW$7</f>
        <v>48.9704918765448</v>
      </c>
      <c r="AY56" s="693" t="n">
        <f aca="false">$E$56*(1+$C$56)^AX$7</f>
        <v>49.5826230250016</v>
      </c>
      <c r="AZ56" s="693" t="n">
        <f aca="false">$E$56*(1+$C$56)^AY$7</f>
        <v>50.2024058128141</v>
      </c>
      <c r="BA56" s="693" t="n">
        <f aca="false">$E$56*(1+$C$56)^AZ$7</f>
        <v>50.8299358854743</v>
      </c>
      <c r="BB56" s="693" t="n">
        <f aca="false">$E$56*(1+$C$56)^BA$7</f>
        <v>51.4653100840427</v>
      </c>
      <c r="BC56" s="2"/>
      <c r="BD56" s="697"/>
      <c r="BE56" s="2"/>
      <c r="BF56" s="2"/>
      <c r="BG56" s="2"/>
      <c r="BH56" s="2"/>
      <c r="BI56" s="2"/>
      <c r="BJ56" s="2"/>
    </row>
    <row r="57" customFormat="false" ht="13.8" hidden="false" customHeight="false" outlineLevel="1" collapsed="false">
      <c r="A57" s="2"/>
      <c r="B57" s="677" t="str">
        <f aca="false">B40</f>
        <v>PV-Strom Gestehungskosten</v>
      </c>
      <c r="C57" s="685" t="n">
        <v>0.0125</v>
      </c>
      <c r="D57" s="692" t="str">
        <f aca="false">D40</f>
        <v>[ct/kWh]</v>
      </c>
      <c r="E57" s="693" t="n">
        <f aca="false">E18</f>
        <v>7.4</v>
      </c>
      <c r="F57" s="693" t="n">
        <f aca="false">$E$57*(1+$C$57)^E$7</f>
        <v>7.4925</v>
      </c>
      <c r="G57" s="693" t="n">
        <f aca="false">$E$57*(1+$C$57)^F$7</f>
        <v>7.58615625</v>
      </c>
      <c r="H57" s="693" t="n">
        <f aca="false">$E$57*(1+$C$57)^G$7</f>
        <v>7.680983203125</v>
      </c>
      <c r="I57" s="693" t="n">
        <f aca="false">$E$57*(1+$C$57)^H$7</f>
        <v>7.77699549316406</v>
      </c>
      <c r="J57" s="693" t="n">
        <f aca="false">$E$57*(1+$C$57)^I$7</f>
        <v>7.87420793682861</v>
      </c>
      <c r="K57" s="693" t="n">
        <f aca="false">$E$57*(1+$C$57)^J$7</f>
        <v>7.97263553603897</v>
      </c>
      <c r="L57" s="693" t="n">
        <f aca="false">$E$57*(1+$C$57)^K$7</f>
        <v>8.07229348023946</v>
      </c>
      <c r="M57" s="693" t="n">
        <f aca="false">$E$57*(1+$C$57)^L$7</f>
        <v>8.17319714874245</v>
      </c>
      <c r="N57" s="693" t="n">
        <f aca="false">$E$57*(1+$C$57)^M$7</f>
        <v>8.27536211310173</v>
      </c>
      <c r="O57" s="693" t="n">
        <f aca="false">$E$57*(1+$C$57)^N$7</f>
        <v>8.3788041395155</v>
      </c>
      <c r="P57" s="693" t="n">
        <f aca="false">$E$57*(1+$C$57)^O$7</f>
        <v>8.48353919125944</v>
      </c>
      <c r="Q57" s="693" t="n">
        <f aca="false">$E$57*(1+$C$57)^P$7</f>
        <v>8.58958343115019</v>
      </c>
      <c r="R57" s="693" t="n">
        <f aca="false">$E$57*(1+$C$57)^Q$7</f>
        <v>8.69695322403956</v>
      </c>
      <c r="S57" s="693" t="n">
        <f aca="false">$E$57*(1+$C$57)^R$7</f>
        <v>8.80566513934006</v>
      </c>
      <c r="T57" s="693" t="n">
        <f aca="false">$E$57*(1+$C$57)^S$7</f>
        <v>8.91573595358181</v>
      </c>
      <c r="U57" s="693" t="n">
        <f aca="false">$E$57*(1+$C$57)^T$7</f>
        <v>9.02718265300158</v>
      </c>
      <c r="V57" s="693" t="n">
        <f aca="false">$E$57*(1+$C$57)^U$7</f>
        <v>9.1400224361641</v>
      </c>
      <c r="W57" s="693" t="n">
        <f aca="false">$E$57*(1+$C$57)^V$7</f>
        <v>9.25427271661615</v>
      </c>
      <c r="X57" s="693" t="n">
        <f aca="false">$E$57*(1+$C$57)^W$7</f>
        <v>9.36995112557385</v>
      </c>
      <c r="Y57" s="693" t="n">
        <f aca="false">$E$57*(1+$C$57)^X$7</f>
        <v>9.48707551464353</v>
      </c>
      <c r="Z57" s="693" t="n">
        <f aca="false">$E$57*(1+$C$57)^Y$7</f>
        <v>9.60566395857657</v>
      </c>
      <c r="AA57" s="693" t="n">
        <f aca="false">$E$57*(1+$C$57)^Z$7</f>
        <v>9.72573475805878</v>
      </c>
      <c r="AB57" s="693" t="n">
        <f aca="false">$E$57*(1+$C$57)^AA$7</f>
        <v>9.84730644253451</v>
      </c>
      <c r="AC57" s="693" t="n">
        <f aca="false">$E$57*(1+$C$57)^AB$7</f>
        <v>9.97039777306619</v>
      </c>
      <c r="AD57" s="693" t="n">
        <f aca="false">$E$57*(1+$C$57)^AC$7</f>
        <v>10.0950277452295</v>
      </c>
      <c r="AE57" s="693" t="n">
        <f aca="false">$E$57*(1+$C$57)^AD$7</f>
        <v>10.2212155920449</v>
      </c>
      <c r="AF57" s="693" t="n">
        <f aca="false">$E$57*(1+$C$57)^AE$7</f>
        <v>10.3489807869454</v>
      </c>
      <c r="AG57" s="693" t="n">
        <f aca="false">$E$57*(1+$C$57)^AF$7</f>
        <v>10.4783430467823</v>
      </c>
      <c r="AH57" s="693" t="n">
        <f aca="false">$E$57*(1+$C$57)^AG$7</f>
        <v>10.609322334867</v>
      </c>
      <c r="AI57" s="693" t="n">
        <f aca="false">$E$57*(1+$C$57)^AH$7</f>
        <v>10.7419388640529</v>
      </c>
      <c r="AJ57" s="693" t="n">
        <f aca="false">$E$57*(1+$C$57)^AI$7</f>
        <v>10.8762130998535</v>
      </c>
      <c r="AK57" s="693" t="n">
        <f aca="false">$E$57*(1+$C$57)^AJ$7</f>
        <v>11.0121657636017</v>
      </c>
      <c r="AL57" s="693" t="n">
        <f aca="false">$E$57*(1+$C$57)^AK$7</f>
        <v>11.1498178356467</v>
      </c>
      <c r="AM57" s="693" t="n">
        <f aca="false">$E$57*(1+$C$57)^AL$7</f>
        <v>11.2891905585923</v>
      </c>
      <c r="AN57" s="693" t="n">
        <f aca="false">$E$57*(1+$C$57)^AM$7</f>
        <v>11.4303054405747</v>
      </c>
      <c r="AO57" s="693" t="n">
        <f aca="false">$E$57*(1+$C$57)^AN$7</f>
        <v>11.5731842585819</v>
      </c>
      <c r="AP57" s="693" t="n">
        <f aca="false">$E$57*(1+$C$57)^AO$7</f>
        <v>11.7178490618142</v>
      </c>
      <c r="AQ57" s="693" t="n">
        <f aca="false">$E$57*(1+$C$57)^AP$7</f>
        <v>11.8643221750869</v>
      </c>
      <c r="AR57" s="693" t="n">
        <f aca="false">$E$57*(1+$C$57)^AQ$7</f>
        <v>12.0126262022754</v>
      </c>
      <c r="AS57" s="693" t="n">
        <f aca="false">$E$57*(1+$C$57)^AR$7</f>
        <v>12.1627840298039</v>
      </c>
      <c r="AT57" s="693" t="n">
        <f aca="false">$E$57*(1+$C$57)^AS$7</f>
        <v>12.3148188301764</v>
      </c>
      <c r="AU57" s="693" t="n">
        <f aca="false">$E$57*(1+$C$57)^AT$7</f>
        <v>12.4687540655536</v>
      </c>
      <c r="AV57" s="693" t="n">
        <f aca="false">$E$57*(1+$C$57)^AU$7</f>
        <v>12.6246134913731</v>
      </c>
      <c r="AW57" s="693" t="n">
        <f aca="false">$E$57*(1+$C$57)^AV$7</f>
        <v>12.7824211600152</v>
      </c>
      <c r="AX57" s="693" t="n">
        <f aca="false">$E$57*(1+$C$57)^AW$7</f>
        <v>12.9422014245154</v>
      </c>
      <c r="AY57" s="693" t="n">
        <f aca="false">$E$57*(1+$C$57)^AX$7</f>
        <v>13.1039789423218</v>
      </c>
      <c r="AZ57" s="693" t="n">
        <f aca="false">$E$57*(1+$C$57)^AY$7</f>
        <v>13.2677786791009</v>
      </c>
      <c r="BA57" s="693"/>
      <c r="BB57" s="693" t="n">
        <f aca="false">$E$57*(1+$C$57)^BA$7</f>
        <v>13.601546236497</v>
      </c>
      <c r="BC57" s="2"/>
      <c r="BD57" s="697"/>
      <c r="BE57" s="2"/>
      <c r="BF57" s="2"/>
      <c r="BG57" s="2"/>
      <c r="BH57" s="2"/>
      <c r="BI57" s="2"/>
      <c r="BJ57" s="2"/>
    </row>
    <row r="58" customFormat="false" ht="13.8" hidden="false" customHeight="false" outlineLevel="1" collapsed="false">
      <c r="A58" s="2"/>
      <c r="B58" s="677" t="str">
        <f aca="false">B41</f>
        <v>Benzin</v>
      </c>
      <c r="C58" s="685" t="n">
        <v>0.042</v>
      </c>
      <c r="D58" s="692" t="str">
        <f aca="false">D41</f>
        <v>[ct/kWh]</v>
      </c>
      <c r="E58" s="693" t="n">
        <f aca="false">E19</f>
        <v>21.9</v>
      </c>
      <c r="F58" s="693" t="n">
        <f aca="false">$E$59*(1+$C$59)^E$7</f>
        <v>17.0888</v>
      </c>
      <c r="G58" s="693" t="n">
        <f aca="false">$E$59*(1+$C$59)^F$7</f>
        <v>17.8065296</v>
      </c>
      <c r="H58" s="693" t="n">
        <f aca="false">$E$59*(1+$C$59)^G$7</f>
        <v>18.5544038432</v>
      </c>
      <c r="I58" s="693" t="n">
        <f aca="false">$E$59*(1+$C$59)^H$7</f>
        <v>19.3336888046144</v>
      </c>
      <c r="J58" s="693" t="n">
        <f aca="false">$E$59*(1+$C$59)^I$7</f>
        <v>20.1457037344082</v>
      </c>
      <c r="K58" s="693" t="n">
        <f aca="false">$E$59*(1+$C$59)^J$7</f>
        <v>20.9918232912533</v>
      </c>
      <c r="L58" s="693" t="n">
        <f aca="false">$E$59*(1+$C$59)^K$7</f>
        <v>21.873479869486</v>
      </c>
      <c r="M58" s="693" t="n">
        <f aca="false">$E$59*(1+$C$59)^L$7</f>
        <v>22.7921660240044</v>
      </c>
      <c r="N58" s="693" t="n">
        <f aca="false">$E$59*(1+$C$59)^M$7</f>
        <v>23.7494369970126</v>
      </c>
      <c r="O58" s="693" t="n">
        <f aca="false">$E$59*(1+$C$59)^N$7</f>
        <v>24.7469133508871</v>
      </c>
      <c r="P58" s="693" t="n">
        <f aca="false">$E$59*(1+$C$59)^O$7</f>
        <v>25.7862837116244</v>
      </c>
      <c r="Q58" s="693" t="n">
        <f aca="false">$E$59*(1+$C$59)^P$7</f>
        <v>26.8693076275126</v>
      </c>
      <c r="R58" s="693" t="n">
        <f aca="false">$E$59*(1+$C$59)^Q$7</f>
        <v>27.9978185478681</v>
      </c>
      <c r="S58" s="693" t="n">
        <f aca="false">$E$59*(1+$C$59)^R$7</f>
        <v>29.1737269268786</v>
      </c>
      <c r="T58" s="693" t="n">
        <f aca="false">$E$59*(1+$C$59)^S$7</f>
        <v>30.3990234578075</v>
      </c>
      <c r="U58" s="693" t="n">
        <f aca="false">$E$59*(1+$C$59)^T$7</f>
        <v>31.6757824430354</v>
      </c>
      <c r="V58" s="693" t="n">
        <f aca="false">$E$59*(1+$C$59)^U$7</f>
        <v>33.0061653056429</v>
      </c>
      <c r="W58" s="693" t="n">
        <f aca="false">$E$59*(1+$C$59)^V$7</f>
        <v>34.3924242484799</v>
      </c>
      <c r="X58" s="693" t="n">
        <f aca="false">$E$59*(1+$C$59)^W$7</f>
        <v>35.8369060669161</v>
      </c>
      <c r="Y58" s="693" t="n">
        <f aca="false">$E$59*(1+$C$59)^X$7</f>
        <v>37.3420561217265</v>
      </c>
      <c r="Z58" s="693" t="n">
        <f aca="false">$E$59*(1+$C$59)^Y$7</f>
        <v>38.9104224788391</v>
      </c>
      <c r="AA58" s="693" t="n">
        <f aca="false">$E$59*(1+$C$59)^Z$7</f>
        <v>40.5446602229503</v>
      </c>
      <c r="AB58" s="693" t="n">
        <f aca="false">$E$59*(1+$C$59)^AA$7</f>
        <v>42.2475359523142</v>
      </c>
      <c r="AC58" s="693" t="n">
        <f aca="false">$E$59*(1+$C$59)^AB$7</f>
        <v>44.0219324623114</v>
      </c>
      <c r="AD58" s="693" t="n">
        <f aca="false">$E$59*(1+$C$59)^AC$7</f>
        <v>45.8708536257285</v>
      </c>
      <c r="AE58" s="693" t="n">
        <f aca="false">$E$59*(1+$C$59)^AD$7</f>
        <v>47.7974294780091</v>
      </c>
      <c r="AF58" s="693" t="n">
        <f aca="false">$E$59*(1+$C$59)^AE$7</f>
        <v>49.8049215160855</v>
      </c>
      <c r="AG58" s="693" t="n">
        <f aca="false">$E$59*(1+$C$59)^AF$7</f>
        <v>51.8967282197611</v>
      </c>
      <c r="AH58" s="693" t="n">
        <f aca="false">$E$59*(1+$C$59)^AG$7</f>
        <v>54.076390804991</v>
      </c>
      <c r="AI58" s="693" t="n">
        <f aca="false">$E$59*(1+$C$59)^AH$7</f>
        <v>56.3475992188007</v>
      </c>
      <c r="AJ58" s="693" t="n">
        <f aca="false">$E$59*(1+$C$59)^AI$7</f>
        <v>58.7141983859903</v>
      </c>
      <c r="AK58" s="693" t="n">
        <f aca="false">$E$59*(1+$C$59)^AJ$7</f>
        <v>61.1801947182019</v>
      </c>
      <c r="AL58" s="693" t="n">
        <f aca="false">$E$59*(1+$C$59)^AK$7</f>
        <v>63.7497628963664</v>
      </c>
      <c r="AM58" s="693" t="n">
        <f aca="false">$E$59*(1+$C$59)^AL$7</f>
        <v>66.4272529380138</v>
      </c>
      <c r="AN58" s="693" t="n">
        <f aca="false">$E$59*(1+$C$59)^AM$7</f>
        <v>69.2171975614103</v>
      </c>
      <c r="AO58" s="693" t="n">
        <f aca="false">$E$59*(1+$C$59)^AN$7</f>
        <v>72.1243198589896</v>
      </c>
      <c r="AP58" s="693" t="n">
        <f aca="false">$E$59*(1+$C$59)^AO$7</f>
        <v>75.1535412930672</v>
      </c>
      <c r="AQ58" s="693" t="n">
        <f aca="false">$E$59*(1+$C$59)^AP$7</f>
        <v>78.309990027376</v>
      </c>
      <c r="AR58" s="693" t="n">
        <f aca="false">$E$59*(1+$C$59)^AQ$7</f>
        <v>81.5990096085258</v>
      </c>
      <c r="AS58" s="693" t="n">
        <f aca="false">$E$59*(1+$C$59)^AR$7</f>
        <v>85.0261680120838</v>
      </c>
      <c r="AT58" s="693" t="n">
        <f aca="false">$E$59*(1+$C$59)^AS$7</f>
        <v>88.5972670685914</v>
      </c>
      <c r="AU58" s="693" t="n">
        <f aca="false">$E$59*(1+$C$59)^AT$7</f>
        <v>92.3183522854722</v>
      </c>
      <c r="AV58" s="693" t="n">
        <f aca="false">$E$59*(1+$C$59)^AU$7</f>
        <v>96.195723081462</v>
      </c>
      <c r="AW58" s="693" t="n">
        <f aca="false">$E$59*(1+$C$59)^AV$7</f>
        <v>100.235943450883</v>
      </c>
      <c r="AX58" s="693" t="n">
        <f aca="false">$E$59*(1+$C$59)^AW$7</f>
        <v>104.445853075821</v>
      </c>
      <c r="AY58" s="693" t="n">
        <f aca="false">$E$59*(1+$C$59)^AX$7</f>
        <v>108.832578905005</v>
      </c>
      <c r="AZ58" s="693" t="n">
        <f aca="false">$E$59*(1+$C$59)^AY$7</f>
        <v>113.403547219015</v>
      </c>
      <c r="BA58" s="693" t="n">
        <f aca="false">$E$59*(1+$C$59)^AZ$7</f>
        <v>118.166496202214</v>
      </c>
      <c r="BB58" s="693" t="n">
        <f aca="false">$E$59*(1+$C$59)^BA$7</f>
        <v>123.129489042707</v>
      </c>
      <c r="BC58" s="2"/>
      <c r="BD58" s="697"/>
      <c r="BE58" s="2"/>
      <c r="BF58" s="2"/>
      <c r="BG58" s="2"/>
      <c r="BH58" s="2"/>
      <c r="BI58" s="2"/>
      <c r="BJ58" s="2"/>
    </row>
    <row r="59" customFormat="false" ht="13.8" hidden="false" customHeight="false" outlineLevel="1" collapsed="false">
      <c r="A59" s="2"/>
      <c r="B59" s="677" t="str">
        <f aca="false">B42</f>
        <v>Diesel</v>
      </c>
      <c r="C59" s="685" t="n">
        <v>0.042</v>
      </c>
      <c r="D59" s="692" t="str">
        <f aca="false">D42</f>
        <v>[ct/kWh]</v>
      </c>
      <c r="E59" s="693" t="n">
        <f aca="false">E20</f>
        <v>16.4</v>
      </c>
      <c r="F59" s="693" t="n">
        <f aca="false">$E$60*(1+$C$60)^E$7</f>
        <v>2.55</v>
      </c>
      <c r="G59" s="693" t="n">
        <f aca="false">$E$60*(1+$C$60)^F$7</f>
        <v>2.601</v>
      </c>
      <c r="H59" s="693" t="n">
        <f aca="false">$E$60*(1+$C$60)^G$7</f>
        <v>2.65302</v>
      </c>
      <c r="I59" s="693" t="n">
        <f aca="false">$E$60*(1+$C$60)^H$7</f>
        <v>2.7060804</v>
      </c>
      <c r="J59" s="693" t="n">
        <f aca="false">$E$60*(1+$C$60)^I$7</f>
        <v>2.760202008</v>
      </c>
      <c r="K59" s="693" t="n">
        <f aca="false">$E$60*(1+$C$60)^J$7</f>
        <v>2.81540604816</v>
      </c>
      <c r="L59" s="693" t="n">
        <f aca="false">$E$60*(1+$C$60)^K$7</f>
        <v>2.8717141691232</v>
      </c>
      <c r="M59" s="693" t="n">
        <f aca="false">$E$60*(1+$C$60)^L$7</f>
        <v>2.92914845250566</v>
      </c>
      <c r="N59" s="693" t="n">
        <f aca="false">$E$60*(1+$C$60)^M$7</f>
        <v>2.98773142155578</v>
      </c>
      <c r="O59" s="693" t="n">
        <f aca="false">$E$60*(1+$C$60)^N$7</f>
        <v>3.04748604998689</v>
      </c>
      <c r="P59" s="693" t="n">
        <f aca="false">$E$60*(1+$C$60)^O$7</f>
        <v>3.10843577098663</v>
      </c>
      <c r="Q59" s="693" t="n">
        <f aca="false">$E$60*(1+$C$60)^P$7</f>
        <v>3.17060448640636</v>
      </c>
      <c r="R59" s="693" t="n">
        <f aca="false">$E$60*(1+$C$60)^Q$7</f>
        <v>3.23401657613449</v>
      </c>
      <c r="S59" s="693" t="n">
        <f aca="false">$E$60*(1+$C$60)^R$7</f>
        <v>3.29869690765718</v>
      </c>
      <c r="T59" s="693" t="n">
        <f aca="false">$E$60*(1+$C$60)^S$7</f>
        <v>3.36467084581032</v>
      </c>
      <c r="U59" s="693" t="n">
        <f aca="false">$E$60*(1+$C$60)^T$7</f>
        <v>3.43196426272653</v>
      </c>
      <c r="V59" s="693" t="n">
        <f aca="false">$E$60*(1+$C$60)^U$7</f>
        <v>3.50060354798106</v>
      </c>
      <c r="W59" s="693" t="n">
        <f aca="false">$E$60*(1+$C$60)^V$7</f>
        <v>3.57061561894068</v>
      </c>
      <c r="X59" s="693" t="n">
        <f aca="false">$E$60*(1+$C$60)^W$7</f>
        <v>3.6420279313195</v>
      </c>
      <c r="Y59" s="693" t="n">
        <f aca="false">$E$60*(1+$C$60)^X$7</f>
        <v>3.71486848994589</v>
      </c>
      <c r="Z59" s="693" t="n">
        <f aca="false">$E$60*(1+$C$60)^Y$7</f>
        <v>3.7891658597448</v>
      </c>
      <c r="AA59" s="693" t="n">
        <f aca="false">$E$60*(1+$C$60)^Z$7</f>
        <v>3.8649491769397</v>
      </c>
      <c r="AB59" s="693" t="n">
        <f aca="false">$E$60*(1+$C$60)^AA$7</f>
        <v>3.9422481604785</v>
      </c>
      <c r="AC59" s="693" t="n">
        <f aca="false">$E$60*(1+$C$60)^AB$7</f>
        <v>4.02109312368807</v>
      </c>
      <c r="AD59" s="693" t="n">
        <f aca="false">$E$60*(1+$C$60)^AC$7</f>
        <v>4.10151498616183</v>
      </c>
      <c r="AE59" s="693" t="n">
        <f aca="false">$E$60*(1+$C$60)^AD$7</f>
        <v>4.18354528588506</v>
      </c>
      <c r="AF59" s="693" t="n">
        <f aca="false">$E$60*(1+$C$60)^AE$7</f>
        <v>4.26721619160276</v>
      </c>
      <c r="AG59" s="693" t="n">
        <f aca="false">$E$60*(1+$C$60)^AF$7</f>
        <v>4.35256051543482</v>
      </c>
      <c r="AH59" s="693" t="n">
        <f aca="false">$E$60*(1+$C$60)^AG$7</f>
        <v>4.43961172574352</v>
      </c>
      <c r="AI59" s="693" t="n">
        <f aca="false">$E$60*(1+$C$60)^AH$7</f>
        <v>4.52840396025839</v>
      </c>
      <c r="AJ59" s="693" t="n">
        <f aca="false">$E$60*(1+$C$60)^AI$7</f>
        <v>4.61897203946355</v>
      </c>
      <c r="AK59" s="693" t="n">
        <f aca="false">$E$60*(1+$C$60)^AJ$7</f>
        <v>4.71135148025283</v>
      </c>
      <c r="AL59" s="693" t="n">
        <f aca="false">$E$60*(1+$C$60)^AK$7</f>
        <v>4.80557850985788</v>
      </c>
      <c r="AM59" s="693" t="n">
        <f aca="false">$E$60*(1+$C$60)^AL$7</f>
        <v>4.90169008005504</v>
      </c>
      <c r="AN59" s="693" t="n">
        <f aca="false">$E$60*(1+$C$60)^AM$7</f>
        <v>4.99972388165614</v>
      </c>
      <c r="AO59" s="693" t="n">
        <f aca="false">$E$60*(1+$C$60)^AN$7</f>
        <v>5.09971835928926</v>
      </c>
      <c r="AP59" s="693" t="n">
        <f aca="false">$E$60*(1+$C$60)^AO$7</f>
        <v>5.20171272647505</v>
      </c>
      <c r="AQ59" s="693" t="n">
        <f aca="false">$E$60*(1+$C$60)^AP$7</f>
        <v>5.30574698100455</v>
      </c>
      <c r="AR59" s="693" t="n">
        <f aca="false">$E$60*(1+$C$60)^AQ$7</f>
        <v>5.41186192062464</v>
      </c>
      <c r="AS59" s="693" t="n">
        <f aca="false">$E$60*(1+$C$60)^AR$7</f>
        <v>5.52009915903713</v>
      </c>
      <c r="AT59" s="693" t="n">
        <f aca="false">$E$60*(1+$C$60)^AS$7</f>
        <v>5.63050114221788</v>
      </c>
      <c r="AU59" s="693" t="n">
        <f aca="false">$E$60*(1+$C$60)^AT$7</f>
        <v>5.74311116506224</v>
      </c>
      <c r="AV59" s="693" t="n">
        <f aca="false">$E$60*(1+$C$60)^AU$7</f>
        <v>5.85797338836348</v>
      </c>
      <c r="AW59" s="693" t="n">
        <f aca="false">$E$60*(1+$C$60)^AV$7</f>
        <v>5.97513285613075</v>
      </c>
      <c r="AX59" s="693" t="n">
        <f aca="false">$E$60*(1+$C$60)^AW$7</f>
        <v>6.09463551325336</v>
      </c>
      <c r="AY59" s="693" t="n">
        <f aca="false">$E$60*(1+$C$60)^AX$7</f>
        <v>6.21652822351843</v>
      </c>
      <c r="AZ59" s="693" t="n">
        <f aca="false">$E$60*(1+$C$60)^AY$7</f>
        <v>6.3408587879888</v>
      </c>
      <c r="BA59" s="693" t="n">
        <f aca="false">$E$60*(1+$C$60)^AZ$7</f>
        <v>6.46767596374858</v>
      </c>
      <c r="BB59" s="693" t="n">
        <f aca="false">$E$60*(1+$C$60)^BA$7</f>
        <v>6.59702948302355</v>
      </c>
      <c r="BC59" s="2"/>
      <c r="BD59" s="697"/>
      <c r="BE59" s="2"/>
      <c r="BF59" s="2"/>
      <c r="BG59" s="2"/>
      <c r="BH59" s="2"/>
      <c r="BI59" s="2"/>
      <c r="BJ59" s="2"/>
    </row>
    <row r="60" customFormat="false" ht="13.8" hidden="false" customHeight="false" outlineLevel="1" collapsed="false">
      <c r="A60" s="2"/>
      <c r="B60" s="677" t="str">
        <f aca="false">B43</f>
        <v>Hackschnitzel</v>
      </c>
      <c r="C60" s="685" t="n">
        <v>0.02</v>
      </c>
      <c r="D60" s="692" t="str">
        <f aca="false">D43</f>
        <v>[ct/kWh]</v>
      </c>
      <c r="E60" s="693" t="n">
        <f aca="false">E21</f>
        <v>2.5</v>
      </c>
      <c r="F60" s="693" t="n">
        <f aca="false">$E$61*(1+$C$61)^E$7</f>
        <v>6.12</v>
      </c>
      <c r="G60" s="693" t="n">
        <f aca="false">$E$61*(1+$C$61)^F$7</f>
        <v>6.2424</v>
      </c>
      <c r="H60" s="693" t="n">
        <f aca="false">$E$61*(1+$C$61)^G$7</f>
        <v>6.367248</v>
      </c>
      <c r="I60" s="693" t="n">
        <f aca="false">$E$61*(1+$C$61)^H$7</f>
        <v>6.49459296</v>
      </c>
      <c r="J60" s="693" t="n">
        <f aca="false">$E$61*(1+$C$61)^I$7</f>
        <v>6.6244848192</v>
      </c>
      <c r="K60" s="693" t="n">
        <f aca="false">$E$61*(1+$C$61)^J$7</f>
        <v>6.756974515584</v>
      </c>
      <c r="L60" s="693" t="n">
        <f aca="false">$E$61*(1+$C$61)^K$7</f>
        <v>6.89211400589568</v>
      </c>
      <c r="M60" s="693" t="n">
        <f aca="false">$E$61*(1+$C$61)^L$7</f>
        <v>7.02995628601359</v>
      </c>
      <c r="N60" s="693" t="n">
        <f aca="false">$E$61*(1+$C$61)^M$7</f>
        <v>7.17055541173387</v>
      </c>
      <c r="O60" s="693" t="n">
        <f aca="false">$E$61*(1+$C$61)^N$7</f>
        <v>7.31396651996854</v>
      </c>
      <c r="P60" s="693" t="n">
        <f aca="false">$E$61*(1+$C$61)^O$7</f>
        <v>7.46024585036792</v>
      </c>
      <c r="Q60" s="693" t="n">
        <f aca="false">$E$61*(1+$C$61)^P$7</f>
        <v>7.60945076737527</v>
      </c>
      <c r="R60" s="693" t="n">
        <f aca="false">$E$61*(1+$C$61)^Q$7</f>
        <v>7.76163978272278</v>
      </c>
      <c r="S60" s="693" t="n">
        <f aca="false">$E$61*(1+$C$61)^R$7</f>
        <v>7.91687257837723</v>
      </c>
      <c r="T60" s="693" t="n">
        <f aca="false">$E$61*(1+$C$61)^S$7</f>
        <v>8.07521002994478</v>
      </c>
      <c r="U60" s="693" t="n">
        <f aca="false">$E$61*(1+$C$61)^T$7</f>
        <v>8.23671423054368</v>
      </c>
      <c r="V60" s="693" t="n">
        <f aca="false">$E$61*(1+$C$61)^U$7</f>
        <v>8.40144851515455</v>
      </c>
      <c r="W60" s="693" t="n">
        <f aca="false">$E$61*(1+$C$61)^V$7</f>
        <v>8.56947748545764</v>
      </c>
      <c r="X60" s="693" t="n">
        <f aca="false">$E$61*(1+$C$61)^W$7</f>
        <v>8.74086703516679</v>
      </c>
      <c r="Y60" s="693" t="n">
        <f aca="false">$E$61*(1+$C$61)^X$7</f>
        <v>8.91568437587013</v>
      </c>
      <c r="Z60" s="693" t="n">
        <f aca="false">$E$61*(1+$C$61)^Y$7</f>
        <v>9.09399806338753</v>
      </c>
      <c r="AA60" s="693" t="n">
        <f aca="false">$E$61*(1+$C$61)^Z$7</f>
        <v>9.27587802465528</v>
      </c>
      <c r="AB60" s="693" t="n">
        <f aca="false">$E$61*(1+$C$61)^AA$7</f>
        <v>9.46139558514839</v>
      </c>
      <c r="AC60" s="693" t="n">
        <f aca="false">$E$61*(1+$C$61)^AB$7</f>
        <v>9.65062349685136</v>
      </c>
      <c r="AD60" s="693" t="n">
        <f aca="false">$E$61*(1+$C$61)^AC$7</f>
        <v>9.84363596678838</v>
      </c>
      <c r="AE60" s="693" t="n">
        <f aca="false">$E$61*(1+$C$61)^AD$7</f>
        <v>10.0405086861242</v>
      </c>
      <c r="AF60" s="693" t="n">
        <f aca="false">$E$61*(1+$C$61)^AE$7</f>
        <v>10.2413188598466</v>
      </c>
      <c r="AG60" s="693" t="n">
        <f aca="false">$E$61*(1+$C$61)^AF$7</f>
        <v>10.4461452370436</v>
      </c>
      <c r="AH60" s="693" t="n">
        <f aca="false">$E$61*(1+$C$61)^AG$7</f>
        <v>10.6550681417844</v>
      </c>
      <c r="AI60" s="693" t="n">
        <f aca="false">$E$61*(1+$C$61)^AH$7</f>
        <v>10.8681695046201</v>
      </c>
      <c r="AJ60" s="693" t="n">
        <f aca="false">$E$61*(1+$C$61)^AI$7</f>
        <v>11.0855328947125</v>
      </c>
      <c r="AK60" s="693" t="n">
        <f aca="false">$E$61*(1+$C$61)^AJ$7</f>
        <v>11.3072435526068</v>
      </c>
      <c r="AL60" s="693" t="n">
        <f aca="false">$E$61*(1+$C$61)^AK$7</f>
        <v>11.5333884236589</v>
      </c>
      <c r="AM60" s="693" t="n">
        <f aca="false">$E$61*(1+$C$61)^AL$7</f>
        <v>11.7640561921321</v>
      </c>
      <c r="AN60" s="693" t="n">
        <f aca="false">$E$61*(1+$C$61)^AM$7</f>
        <v>11.9993373159747</v>
      </c>
      <c r="AO60" s="693" t="n">
        <f aca="false">$E$61*(1+$C$61)^AN$7</f>
        <v>12.2393240622942</v>
      </c>
      <c r="AP60" s="693" t="n">
        <f aca="false">$E$61*(1+$C$61)^AO$7</f>
        <v>12.4841105435401</v>
      </c>
      <c r="AQ60" s="693" t="n">
        <f aca="false">$E$61*(1+$C$61)^AP$7</f>
        <v>12.7337927544109</v>
      </c>
      <c r="AR60" s="693" t="n">
        <f aca="false">$E$61*(1+$C$61)^AQ$7</f>
        <v>12.9884686094991</v>
      </c>
      <c r="AS60" s="693" t="n">
        <f aca="false">$E$61*(1+$C$61)^AR$7</f>
        <v>13.2482379816891</v>
      </c>
      <c r="AT60" s="693" t="n">
        <f aca="false">$E$61*(1+$C$61)^AS$7</f>
        <v>13.5132027413229</v>
      </c>
      <c r="AU60" s="693" t="n">
        <f aca="false">$E$61*(1+$C$61)^AT$7</f>
        <v>13.7834667961494</v>
      </c>
      <c r="AV60" s="693" t="n">
        <f aca="false">$E$61*(1+$C$61)^AU$7</f>
        <v>14.0591361320724</v>
      </c>
      <c r="AW60" s="693" t="n">
        <f aca="false">$E$61*(1+$C$61)^AV$7</f>
        <v>14.3403188547138</v>
      </c>
      <c r="AX60" s="693" t="n">
        <f aca="false">$E$61*(1+$C$61)^AW$7</f>
        <v>14.6271252318081</v>
      </c>
      <c r="AY60" s="693" t="n">
        <f aca="false">$E$61*(1+$C$61)^AX$7</f>
        <v>14.9196677364442</v>
      </c>
      <c r="AZ60" s="693" t="n">
        <f aca="false">$E$61*(1+$C$61)^AY$7</f>
        <v>15.2180610911731</v>
      </c>
      <c r="BA60" s="693" t="n">
        <f aca="false">$E$61*(1+$C$61)^AZ$7</f>
        <v>15.5224223129966</v>
      </c>
      <c r="BB60" s="693" t="n">
        <f aca="false">$E$61*(1+$C$61)^BA$7</f>
        <v>15.8328707592565</v>
      </c>
      <c r="BC60" s="2"/>
      <c r="BD60" s="697"/>
      <c r="BE60" s="2"/>
      <c r="BF60" s="2"/>
      <c r="BG60" s="2"/>
      <c r="BH60" s="2"/>
      <c r="BI60" s="2"/>
      <c r="BJ60" s="2"/>
    </row>
    <row r="61" customFormat="false" ht="13.8" hidden="false" customHeight="false" outlineLevel="1" collapsed="false">
      <c r="A61" s="2"/>
      <c r="B61" s="677" t="str">
        <f aca="false">B44</f>
        <v>Scheitholz</v>
      </c>
      <c r="C61" s="685" t="n">
        <v>0.02</v>
      </c>
      <c r="D61" s="692" t="str">
        <f aca="false">D44</f>
        <v>[ct/kWh]</v>
      </c>
      <c r="E61" s="693" t="n">
        <f aca="false">E22</f>
        <v>6</v>
      </c>
      <c r="F61" s="693" t="n">
        <f aca="false">$E$61*(1+$C$61)^E$7</f>
        <v>6.12</v>
      </c>
      <c r="G61" s="693" t="n">
        <f aca="false">$E$61*(1+$C$61)^F$7</f>
        <v>6.2424</v>
      </c>
      <c r="H61" s="693" t="n">
        <f aca="false">$E$61*(1+$C$61)^G$7</f>
        <v>6.367248</v>
      </c>
      <c r="I61" s="693" t="n">
        <f aca="false">$E$61*(1+$C$61)^H$7</f>
        <v>6.49459296</v>
      </c>
      <c r="J61" s="693" t="n">
        <f aca="false">$E$61*(1+$C$61)^I$7</f>
        <v>6.6244848192</v>
      </c>
      <c r="K61" s="693" t="n">
        <f aca="false">$E$61*(1+$C$61)^J$7</f>
        <v>6.756974515584</v>
      </c>
      <c r="L61" s="693" t="n">
        <f aca="false">$E$61*(1+$C$61)^K$7</f>
        <v>6.89211400589568</v>
      </c>
      <c r="M61" s="693" t="n">
        <f aca="false">$E$61*(1+$C$61)^L$7</f>
        <v>7.02995628601359</v>
      </c>
      <c r="N61" s="693" t="n">
        <f aca="false">$E$61*(1+$C$61)^M$7</f>
        <v>7.17055541173387</v>
      </c>
      <c r="O61" s="693" t="n">
        <f aca="false">$E$61*(1+$C$61)^N$7</f>
        <v>7.31396651996854</v>
      </c>
      <c r="P61" s="693" t="n">
        <f aca="false">$E$61*(1+$C$61)^O$7</f>
        <v>7.46024585036792</v>
      </c>
      <c r="Q61" s="693" t="n">
        <f aca="false">$E$61*(1+$C$61)^P$7</f>
        <v>7.60945076737527</v>
      </c>
      <c r="R61" s="693" t="n">
        <f aca="false">$E$61*(1+$C$61)^Q$7</f>
        <v>7.76163978272278</v>
      </c>
      <c r="S61" s="693" t="n">
        <f aca="false">$E$61*(1+$C$61)^R$7</f>
        <v>7.91687257837723</v>
      </c>
      <c r="T61" s="693" t="n">
        <f aca="false">$E$61*(1+$C$61)^S$7</f>
        <v>8.07521002994478</v>
      </c>
      <c r="U61" s="693" t="n">
        <f aca="false">$E$61*(1+$C$61)^T$7</f>
        <v>8.23671423054368</v>
      </c>
      <c r="V61" s="693" t="n">
        <f aca="false">$E$61*(1+$C$61)^U$7</f>
        <v>8.40144851515455</v>
      </c>
      <c r="W61" s="693" t="n">
        <f aca="false">$E$61*(1+$C$61)^V$7</f>
        <v>8.56947748545764</v>
      </c>
      <c r="X61" s="693" t="n">
        <f aca="false">$E$61*(1+$C$61)^W$7</f>
        <v>8.74086703516679</v>
      </c>
      <c r="Y61" s="693" t="n">
        <f aca="false">$E$61*(1+$C$61)^X$7</f>
        <v>8.91568437587013</v>
      </c>
      <c r="Z61" s="693" t="n">
        <f aca="false">$E$61*(1+$C$61)^Y$7</f>
        <v>9.09399806338753</v>
      </c>
      <c r="AA61" s="693" t="n">
        <f aca="false">$E$61*(1+$C$61)^Z$7</f>
        <v>9.27587802465528</v>
      </c>
      <c r="AB61" s="693" t="n">
        <f aca="false">$E$61*(1+$C$61)^AA$7</f>
        <v>9.46139558514839</v>
      </c>
      <c r="AC61" s="693" t="n">
        <f aca="false">$E$61*(1+$C$61)^AB$7</f>
        <v>9.65062349685136</v>
      </c>
      <c r="AD61" s="693" t="n">
        <f aca="false">$E$61*(1+$C$61)^AC$7</f>
        <v>9.84363596678838</v>
      </c>
      <c r="AE61" s="693" t="n">
        <f aca="false">$E$61*(1+$C$61)^AD$7</f>
        <v>10.0405086861242</v>
      </c>
      <c r="AF61" s="693" t="n">
        <f aca="false">$E$61*(1+$C$61)^AE$7</f>
        <v>10.2413188598466</v>
      </c>
      <c r="AG61" s="693" t="n">
        <f aca="false">$E$61*(1+$C$61)^AF$7</f>
        <v>10.4461452370436</v>
      </c>
      <c r="AH61" s="693" t="n">
        <f aca="false">$E$61*(1+$C$61)^AG$7</f>
        <v>10.6550681417844</v>
      </c>
      <c r="AI61" s="693" t="n">
        <f aca="false">$E$61*(1+$C$61)^AH$7</f>
        <v>10.8681695046201</v>
      </c>
      <c r="AJ61" s="693" t="n">
        <f aca="false">$E$61*(1+$C$61)^AI$7</f>
        <v>11.0855328947125</v>
      </c>
      <c r="AK61" s="693" t="n">
        <f aca="false">$E$61*(1+$C$61)^AJ$7</f>
        <v>11.3072435526068</v>
      </c>
      <c r="AL61" s="693" t="n">
        <f aca="false">$E$61*(1+$C$61)^AK$7</f>
        <v>11.5333884236589</v>
      </c>
      <c r="AM61" s="693" t="n">
        <f aca="false">$E$61*(1+$C$61)^AL$7</f>
        <v>11.7640561921321</v>
      </c>
      <c r="AN61" s="693" t="n">
        <f aca="false">$E$61*(1+$C$61)^AM$7</f>
        <v>11.9993373159747</v>
      </c>
      <c r="AO61" s="693" t="n">
        <f aca="false">$E$61*(1+$C$61)^AN$7</f>
        <v>12.2393240622942</v>
      </c>
      <c r="AP61" s="693" t="n">
        <f aca="false">$E$61*(1+$C$61)^AO$7</f>
        <v>12.4841105435401</v>
      </c>
      <c r="AQ61" s="693" t="n">
        <f aca="false">$E$61*(1+$C$61)^AP$7</f>
        <v>12.7337927544109</v>
      </c>
      <c r="AR61" s="693" t="n">
        <f aca="false">$E$61*(1+$C$61)^AQ$7</f>
        <v>12.9884686094991</v>
      </c>
      <c r="AS61" s="693" t="n">
        <f aca="false">$E$61*(1+$C$61)^AR$7</f>
        <v>13.2482379816891</v>
      </c>
      <c r="AT61" s="693" t="n">
        <f aca="false">$E$61*(1+$C$61)^AS$7</f>
        <v>13.5132027413229</v>
      </c>
      <c r="AU61" s="693" t="n">
        <f aca="false">$E$61*(1+$C$61)^AT$7</f>
        <v>13.7834667961494</v>
      </c>
      <c r="AV61" s="693" t="n">
        <f aca="false">$E$61*(1+$C$61)^AU$7</f>
        <v>14.0591361320724</v>
      </c>
      <c r="AW61" s="693" t="n">
        <f aca="false">$E$61*(1+$C$61)^AV$7</f>
        <v>14.3403188547138</v>
      </c>
      <c r="AX61" s="693" t="n">
        <f aca="false">$E$61*(1+$C$61)^AW$7</f>
        <v>14.6271252318081</v>
      </c>
      <c r="AY61" s="693" t="n">
        <f aca="false">$E$61*(1+$C$61)^AX$7</f>
        <v>14.9196677364442</v>
      </c>
      <c r="AZ61" s="693" t="n">
        <f aca="false">$E$61*(1+$C$61)^AY$7</f>
        <v>15.2180610911731</v>
      </c>
      <c r="BA61" s="693" t="n">
        <f aca="false">$E$61*(1+$C$61)^AZ$7</f>
        <v>15.5224223129966</v>
      </c>
      <c r="BB61" s="693" t="n">
        <f aca="false">$E$61*(1+$C$61)^BA$7</f>
        <v>15.8328707592565</v>
      </c>
      <c r="BC61" s="2"/>
      <c r="BD61" s="697"/>
      <c r="BE61" s="2"/>
      <c r="BF61" s="2"/>
      <c r="BG61" s="2"/>
      <c r="BH61" s="2"/>
      <c r="BI61" s="2"/>
      <c r="BJ61" s="2"/>
    </row>
    <row r="62" customFormat="false" ht="13.8" hidden="false" customHeight="false" outlineLevel="1" collapsed="false">
      <c r="A62" s="2"/>
      <c r="B62" s="677" t="str">
        <f aca="false">B45</f>
        <v>weiterer Betriebsstoff 1</v>
      </c>
      <c r="C62" s="685"/>
      <c r="D62" s="692" t="str">
        <f aca="false">D45</f>
        <v>[ct/kWh]</v>
      </c>
      <c r="E62" s="693" t="n">
        <f aca="false">E23</f>
        <v>0</v>
      </c>
      <c r="F62" s="693" t="n">
        <f aca="false">$E$63*(1+$C$63)^E$7</f>
        <v>0</v>
      </c>
      <c r="G62" s="693" t="n">
        <f aca="false">$E$63*(1+$C$63)^F$7</f>
        <v>0</v>
      </c>
      <c r="H62" s="693" t="n">
        <f aca="false">$E$63*(1+$C$63)^G$7</f>
        <v>0</v>
      </c>
      <c r="I62" s="693" t="n">
        <f aca="false">$E$63*(1+$C$63)^H$7</f>
        <v>0</v>
      </c>
      <c r="J62" s="693" t="n">
        <f aca="false">$E$63*(1+$C$63)^I$7</f>
        <v>0</v>
      </c>
      <c r="K62" s="693" t="n">
        <f aca="false">$E$63*(1+$C$63)^J$7</f>
        <v>0</v>
      </c>
      <c r="L62" s="693" t="n">
        <f aca="false">$E$63*(1+$C$63)^K$7</f>
        <v>0</v>
      </c>
      <c r="M62" s="693" t="n">
        <f aca="false">$E$63*(1+$C$63)^L$7</f>
        <v>0</v>
      </c>
      <c r="N62" s="693" t="n">
        <f aca="false">$E$63*(1+$C$63)^M$7</f>
        <v>0</v>
      </c>
      <c r="O62" s="693" t="n">
        <f aca="false">$E$63*(1+$C$63)^N$7</f>
        <v>0</v>
      </c>
      <c r="P62" s="693" t="n">
        <f aca="false">$E$63*(1+$C$63)^O$7</f>
        <v>0</v>
      </c>
      <c r="Q62" s="693" t="n">
        <f aca="false">$E$63*(1+$C$63)^P$7</f>
        <v>0</v>
      </c>
      <c r="R62" s="693" t="n">
        <f aca="false">$E$63*(1+$C$63)^Q$7</f>
        <v>0</v>
      </c>
      <c r="S62" s="693" t="n">
        <f aca="false">$E$63*(1+$C$63)^R$7</f>
        <v>0</v>
      </c>
      <c r="T62" s="693" t="n">
        <f aca="false">$E$63*(1+$C$63)^S$7</f>
        <v>0</v>
      </c>
      <c r="U62" s="693" t="n">
        <f aca="false">$E$63*(1+$C$63)^T$7</f>
        <v>0</v>
      </c>
      <c r="V62" s="693" t="n">
        <f aca="false">$E$63*(1+$C$63)^U$7</f>
        <v>0</v>
      </c>
      <c r="W62" s="693" t="n">
        <f aca="false">$E$63*(1+$C$63)^V$7</f>
        <v>0</v>
      </c>
      <c r="X62" s="693" t="n">
        <f aca="false">$E$63*(1+$C$63)^W$7</f>
        <v>0</v>
      </c>
      <c r="Y62" s="693" t="n">
        <f aca="false">$E$63*(1+$C$63)^X$7</f>
        <v>0</v>
      </c>
      <c r="Z62" s="693" t="n">
        <f aca="false">$E$63*(1+$C$63)^Y$7</f>
        <v>0</v>
      </c>
      <c r="AA62" s="693" t="n">
        <f aca="false">$E$63*(1+$C$63)^Z$7</f>
        <v>0</v>
      </c>
      <c r="AB62" s="693" t="n">
        <f aca="false">$E$63*(1+$C$63)^AA$7</f>
        <v>0</v>
      </c>
      <c r="AC62" s="693" t="n">
        <f aca="false">$E$63*(1+$C$63)^AB$7</f>
        <v>0</v>
      </c>
      <c r="AD62" s="693" t="n">
        <f aca="false">$E$63*(1+$C$63)^AC$7</f>
        <v>0</v>
      </c>
      <c r="AE62" s="693" t="n">
        <f aca="false">$E$63*(1+$C$63)^AD$7</f>
        <v>0</v>
      </c>
      <c r="AF62" s="693" t="n">
        <f aca="false">$E$63*(1+$C$63)^AE$7</f>
        <v>0</v>
      </c>
      <c r="AG62" s="693" t="n">
        <f aca="false">$E$63*(1+$C$63)^AF$7</f>
        <v>0</v>
      </c>
      <c r="AH62" s="693" t="n">
        <f aca="false">$E$63*(1+$C$63)^AG$7</f>
        <v>0</v>
      </c>
      <c r="AI62" s="693" t="n">
        <f aca="false">$E$63*(1+$C$63)^AH$7</f>
        <v>0</v>
      </c>
      <c r="AJ62" s="693" t="n">
        <f aca="false">$E$63*(1+$C$63)^AI$7</f>
        <v>0</v>
      </c>
      <c r="AK62" s="693" t="n">
        <f aca="false">$E$63*(1+$C$63)^AJ$7</f>
        <v>0</v>
      </c>
      <c r="AL62" s="693" t="n">
        <f aca="false">$E$63*(1+$C$63)^AK$7</f>
        <v>0</v>
      </c>
      <c r="AM62" s="693" t="n">
        <f aca="false">$E$63*(1+$C$63)^AL$7</f>
        <v>0</v>
      </c>
      <c r="AN62" s="693" t="n">
        <f aca="false">$E$63*(1+$C$63)^AM$7</f>
        <v>0</v>
      </c>
      <c r="AO62" s="693" t="n">
        <f aca="false">$E$63*(1+$C$63)^AN$7</f>
        <v>0</v>
      </c>
      <c r="AP62" s="693" t="n">
        <f aca="false">$E$63*(1+$C$63)^AO$7</f>
        <v>0</v>
      </c>
      <c r="AQ62" s="693" t="n">
        <f aca="false">$E$63*(1+$C$63)^AP$7</f>
        <v>0</v>
      </c>
      <c r="AR62" s="693" t="n">
        <f aca="false">$E$63*(1+$C$63)^AQ$7</f>
        <v>0</v>
      </c>
      <c r="AS62" s="693" t="n">
        <f aca="false">$E$63*(1+$C$63)^AR$7</f>
        <v>0</v>
      </c>
      <c r="AT62" s="693" t="n">
        <f aca="false">$E$63*(1+$C$63)^AS$7</f>
        <v>0</v>
      </c>
      <c r="AU62" s="693" t="n">
        <f aca="false">$E$63*(1+$C$63)^AT$7</f>
        <v>0</v>
      </c>
      <c r="AV62" s="693" t="n">
        <f aca="false">$E$63*(1+$C$63)^AU$7</f>
        <v>0</v>
      </c>
      <c r="AW62" s="693" t="n">
        <f aca="false">$E$63*(1+$C$63)^AV$7</f>
        <v>0</v>
      </c>
      <c r="AX62" s="693" t="n">
        <f aca="false">$E$63*(1+$C$63)^AW$7</f>
        <v>0</v>
      </c>
      <c r="AY62" s="693" t="n">
        <f aca="false">$E$63*(1+$C$63)^AX$7</f>
        <v>0</v>
      </c>
      <c r="AZ62" s="693" t="n">
        <f aca="false">$E$63*(1+$C$63)^AY$7</f>
        <v>0</v>
      </c>
      <c r="BA62" s="693" t="n">
        <f aca="false">$E$63*(1+$C$63)^AZ$7</f>
        <v>0</v>
      </c>
      <c r="BB62" s="693" t="n">
        <f aca="false">$E$63*(1+$C$63)^BA$7</f>
        <v>0</v>
      </c>
      <c r="BC62" s="2"/>
      <c r="BD62" s="697"/>
      <c r="BE62" s="2"/>
      <c r="BF62" s="2"/>
      <c r="BG62" s="2"/>
      <c r="BH62" s="2"/>
      <c r="BI62" s="2"/>
      <c r="BJ62" s="2"/>
    </row>
    <row r="63" customFormat="false" ht="13.8" hidden="false" customHeight="false" outlineLevel="1" collapsed="false">
      <c r="A63" s="2"/>
      <c r="B63" s="677" t="str">
        <f aca="false">B46</f>
        <v>weiterer Betriebsstoff 2</v>
      </c>
      <c r="C63" s="685"/>
      <c r="D63" s="692" t="str">
        <f aca="false">D46</f>
        <v>[ct/kWh]</v>
      </c>
      <c r="E63" s="693" t="n">
        <f aca="false">E24</f>
        <v>0</v>
      </c>
      <c r="F63" s="693" t="n">
        <f aca="false">$E$63*(1+$C$63)^E$7</f>
        <v>0</v>
      </c>
      <c r="G63" s="693" t="n">
        <f aca="false">$E$63*(1+$C$63)^F$7</f>
        <v>0</v>
      </c>
      <c r="H63" s="693" t="n">
        <f aca="false">$E$63*(1+$C$63)^G$7</f>
        <v>0</v>
      </c>
      <c r="I63" s="693" t="n">
        <f aca="false">$E$63*(1+$C$63)^H$7</f>
        <v>0</v>
      </c>
      <c r="J63" s="693" t="n">
        <f aca="false">$E$63*(1+$C$63)^I$7</f>
        <v>0</v>
      </c>
      <c r="K63" s="693" t="n">
        <f aca="false">$E$63*(1+$C$63)^J$7</f>
        <v>0</v>
      </c>
      <c r="L63" s="693" t="n">
        <f aca="false">$E$63*(1+$C$63)^K$7</f>
        <v>0</v>
      </c>
      <c r="M63" s="693" t="n">
        <f aca="false">$E$63*(1+$C$63)^L$7</f>
        <v>0</v>
      </c>
      <c r="N63" s="693" t="n">
        <f aca="false">$E$63*(1+$C$63)^M$7</f>
        <v>0</v>
      </c>
      <c r="O63" s="693" t="n">
        <f aca="false">$E$63*(1+$C$63)^N$7</f>
        <v>0</v>
      </c>
      <c r="P63" s="693" t="n">
        <f aca="false">$E$63*(1+$C$63)^O$7</f>
        <v>0</v>
      </c>
      <c r="Q63" s="693" t="n">
        <f aca="false">$E$63*(1+$C$63)^P$7</f>
        <v>0</v>
      </c>
      <c r="R63" s="693" t="n">
        <f aca="false">$E$63*(1+$C$63)^Q$7</f>
        <v>0</v>
      </c>
      <c r="S63" s="693" t="n">
        <f aca="false">$E$63*(1+$C$63)^R$7</f>
        <v>0</v>
      </c>
      <c r="T63" s="693" t="n">
        <f aca="false">$E$63*(1+$C$63)^S$7</f>
        <v>0</v>
      </c>
      <c r="U63" s="693" t="n">
        <f aca="false">$E$63*(1+$C$63)^T$7</f>
        <v>0</v>
      </c>
      <c r="V63" s="693" t="n">
        <f aca="false">$E$63*(1+$C$63)^U$7</f>
        <v>0</v>
      </c>
      <c r="W63" s="693" t="n">
        <f aca="false">$E$63*(1+$C$63)^V$7</f>
        <v>0</v>
      </c>
      <c r="X63" s="693" t="n">
        <f aca="false">$E$63*(1+$C$63)^W$7</f>
        <v>0</v>
      </c>
      <c r="Y63" s="693" t="n">
        <f aca="false">$E$63*(1+$C$63)^X$7</f>
        <v>0</v>
      </c>
      <c r="Z63" s="693" t="n">
        <f aca="false">$E$63*(1+$C$63)^Y$7</f>
        <v>0</v>
      </c>
      <c r="AA63" s="693" t="n">
        <f aca="false">$E$63*(1+$C$63)^Z$7</f>
        <v>0</v>
      </c>
      <c r="AB63" s="693" t="n">
        <f aca="false">$E$63*(1+$C$63)^AA$7</f>
        <v>0</v>
      </c>
      <c r="AC63" s="693" t="n">
        <f aca="false">$E$63*(1+$C$63)^AB$7</f>
        <v>0</v>
      </c>
      <c r="AD63" s="693" t="n">
        <f aca="false">$E$63*(1+$C$63)^AC$7</f>
        <v>0</v>
      </c>
      <c r="AE63" s="693" t="n">
        <f aca="false">$E$63*(1+$C$63)^AD$7</f>
        <v>0</v>
      </c>
      <c r="AF63" s="693" t="n">
        <f aca="false">$E$63*(1+$C$63)^AE$7</f>
        <v>0</v>
      </c>
      <c r="AG63" s="693" t="n">
        <f aca="false">$E$63*(1+$C$63)^AF$7</f>
        <v>0</v>
      </c>
      <c r="AH63" s="693" t="n">
        <f aca="false">$E$63*(1+$C$63)^AG$7</f>
        <v>0</v>
      </c>
      <c r="AI63" s="693" t="n">
        <f aca="false">$E$63*(1+$C$63)^AH$7</f>
        <v>0</v>
      </c>
      <c r="AJ63" s="693" t="n">
        <f aca="false">$E$63*(1+$C$63)^AI$7</f>
        <v>0</v>
      </c>
      <c r="AK63" s="693" t="n">
        <f aca="false">$E$63*(1+$C$63)^AJ$7</f>
        <v>0</v>
      </c>
      <c r="AL63" s="693" t="n">
        <f aca="false">$E$63*(1+$C$63)^AK$7</f>
        <v>0</v>
      </c>
      <c r="AM63" s="693" t="n">
        <f aca="false">$E$63*(1+$C$63)^AL$7</f>
        <v>0</v>
      </c>
      <c r="AN63" s="693" t="n">
        <f aca="false">$E$63*(1+$C$63)^AM$7</f>
        <v>0</v>
      </c>
      <c r="AO63" s="693" t="n">
        <f aca="false">$E$63*(1+$C$63)^AN$7</f>
        <v>0</v>
      </c>
      <c r="AP63" s="693" t="n">
        <f aca="false">$E$63*(1+$C$63)^AO$7</f>
        <v>0</v>
      </c>
      <c r="AQ63" s="693" t="n">
        <f aca="false">$E$63*(1+$C$63)^AP$7</f>
        <v>0</v>
      </c>
      <c r="AR63" s="693" t="n">
        <f aca="false">$E$63*(1+$C$63)^AQ$7</f>
        <v>0</v>
      </c>
      <c r="AS63" s="693" t="n">
        <f aca="false">$E$63*(1+$C$63)^AR$7</f>
        <v>0</v>
      </c>
      <c r="AT63" s="693" t="n">
        <f aca="false">$E$63*(1+$C$63)^AS$7</f>
        <v>0</v>
      </c>
      <c r="AU63" s="693" t="n">
        <f aca="false">$E$63*(1+$C$63)^AT$7</f>
        <v>0</v>
      </c>
      <c r="AV63" s="693" t="n">
        <f aca="false">$E$63*(1+$C$63)^AU$7</f>
        <v>0</v>
      </c>
      <c r="AW63" s="693" t="n">
        <f aca="false">$E$63*(1+$C$63)^AV$7</f>
        <v>0</v>
      </c>
      <c r="AX63" s="693" t="n">
        <f aca="false">$E$63*(1+$C$63)^AW$7</f>
        <v>0</v>
      </c>
      <c r="AY63" s="693" t="n">
        <f aca="false">$E$63*(1+$C$63)^AX$7</f>
        <v>0</v>
      </c>
      <c r="AZ63" s="693" t="n">
        <f aca="false">$E$63*(1+$C$63)^AY$7</f>
        <v>0</v>
      </c>
      <c r="BA63" s="693" t="n">
        <f aca="false">$E$63*(1+$C$63)^AZ$7</f>
        <v>0</v>
      </c>
      <c r="BB63" s="693" t="n">
        <f aca="false">$E$63*(1+$C$63)^BA$7</f>
        <v>0</v>
      </c>
      <c r="BC63" s="2"/>
      <c r="BD63" s="698"/>
      <c r="BE63" s="2"/>
      <c r="BF63" s="2"/>
      <c r="BG63" s="2"/>
      <c r="BH63" s="2"/>
      <c r="BI63" s="2"/>
      <c r="BJ63" s="2"/>
    </row>
    <row r="64" customFormat="false" ht="13.8" hidden="false" customHeight="false" outlineLevel="0" collapsed="false">
      <c r="A64" s="2"/>
      <c r="B64" s="683"/>
      <c r="C64" s="665"/>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row>
    <row r="65" customFormat="false" ht="13.8" hidden="false" customHeight="false" outlineLevel="0" collapsed="false">
      <c r="A65" s="2"/>
      <c r="B65" s="673" t="s">
        <v>384</v>
      </c>
      <c r="C65" s="674"/>
      <c r="D65" s="699"/>
      <c r="E65" s="676" t="n">
        <v>2021</v>
      </c>
      <c r="F65" s="674" t="n">
        <v>2022</v>
      </c>
      <c r="G65" s="676" t="n">
        <v>2023</v>
      </c>
      <c r="H65" s="674" t="n">
        <v>2024</v>
      </c>
      <c r="I65" s="676" t="n">
        <v>2025</v>
      </c>
      <c r="J65" s="674" t="n">
        <v>2026</v>
      </c>
      <c r="K65" s="676" t="n">
        <v>2027</v>
      </c>
      <c r="L65" s="674" t="n">
        <v>2028</v>
      </c>
      <c r="M65" s="676" t="n">
        <v>2029</v>
      </c>
      <c r="N65" s="674" t="n">
        <v>2030</v>
      </c>
      <c r="O65" s="676" t="n">
        <v>2031</v>
      </c>
      <c r="P65" s="674" t="n">
        <v>2032</v>
      </c>
      <c r="Q65" s="676" t="n">
        <v>2033</v>
      </c>
      <c r="R65" s="674" t="n">
        <v>2034</v>
      </c>
      <c r="S65" s="676" t="n">
        <v>2035</v>
      </c>
      <c r="T65" s="674" t="n">
        <v>2036</v>
      </c>
      <c r="U65" s="676" t="n">
        <v>2037</v>
      </c>
      <c r="V65" s="674" t="n">
        <v>2038</v>
      </c>
      <c r="W65" s="676" t="n">
        <v>2039</v>
      </c>
      <c r="X65" s="674" t="n">
        <v>2040</v>
      </c>
      <c r="Y65" s="676" t="n">
        <v>2041</v>
      </c>
      <c r="Z65" s="674" t="n">
        <v>2042</v>
      </c>
      <c r="AA65" s="676" t="n">
        <v>2043</v>
      </c>
      <c r="AB65" s="674" t="n">
        <v>2044</v>
      </c>
      <c r="AC65" s="676" t="n">
        <v>2045</v>
      </c>
      <c r="AD65" s="674" t="n">
        <v>2046</v>
      </c>
      <c r="AE65" s="676" t="n">
        <v>2047</v>
      </c>
      <c r="AF65" s="674" t="n">
        <v>2048</v>
      </c>
      <c r="AG65" s="676" t="n">
        <v>2049</v>
      </c>
      <c r="AH65" s="674" t="n">
        <v>2050</v>
      </c>
      <c r="AI65" s="676" t="n">
        <v>2051</v>
      </c>
      <c r="AJ65" s="674" t="n">
        <v>2052</v>
      </c>
      <c r="AK65" s="676" t="n">
        <v>2053</v>
      </c>
      <c r="AL65" s="674" t="n">
        <v>2054</v>
      </c>
      <c r="AM65" s="676" t="n">
        <v>2055</v>
      </c>
      <c r="AN65" s="674" t="n">
        <v>2056</v>
      </c>
      <c r="AO65" s="676" t="n">
        <v>2057</v>
      </c>
      <c r="AP65" s="674" t="n">
        <v>2058</v>
      </c>
      <c r="AQ65" s="676" t="n">
        <v>2059</v>
      </c>
      <c r="AR65" s="674" t="n">
        <v>2060</v>
      </c>
      <c r="AS65" s="676" t="n">
        <v>2061</v>
      </c>
      <c r="AT65" s="674" t="n">
        <v>2062</v>
      </c>
      <c r="AU65" s="676" t="n">
        <v>2063</v>
      </c>
      <c r="AV65" s="674" t="n">
        <v>2064</v>
      </c>
      <c r="AW65" s="676" t="n">
        <v>2065</v>
      </c>
      <c r="AX65" s="674" t="n">
        <v>2066</v>
      </c>
      <c r="AY65" s="676" t="n">
        <v>2067</v>
      </c>
      <c r="AZ65" s="674" t="n">
        <v>2068</v>
      </c>
      <c r="BA65" s="676" t="n">
        <v>2069</v>
      </c>
      <c r="BB65" s="674" t="n">
        <v>2070</v>
      </c>
      <c r="BC65" s="2"/>
      <c r="BD65" s="2"/>
      <c r="BE65" s="2"/>
      <c r="BF65" s="2"/>
      <c r="BG65" s="2"/>
      <c r="BH65" s="2"/>
      <c r="BI65" s="2"/>
      <c r="BJ65" s="2"/>
    </row>
    <row r="66" customFormat="false" ht="13.8" hidden="false" customHeight="false" outlineLevel="0" collapsed="false">
      <c r="A66" s="2"/>
      <c r="B66" s="677" t="str">
        <f aca="false">B10</f>
        <v>-</v>
      </c>
      <c r="C66" s="700"/>
      <c r="D66" s="695" t="s">
        <v>385</v>
      </c>
      <c r="E66" s="693" t="n">
        <f aca="false">E10</f>
        <v>0</v>
      </c>
      <c r="F66" s="693" t="n">
        <f aca="false">E66+($J66-$E66)/($J$7-$E$7)</f>
        <v>0</v>
      </c>
      <c r="G66" s="693" t="n">
        <f aca="false">F66+($J66-$E66)/($J$7-$E$7)</f>
        <v>0</v>
      </c>
      <c r="H66" s="693" t="n">
        <f aca="false">G66+($J66-$E66)/($J$7-$E$7)</f>
        <v>0</v>
      </c>
      <c r="I66" s="693" t="n">
        <f aca="false">H66+($J66-$E66)/($J$7-$E$7)</f>
        <v>0</v>
      </c>
      <c r="J66" s="701"/>
      <c r="K66" s="693" t="n">
        <f aca="false">J66+($O66-$J66)/($O$7-$J$7)</f>
        <v>0</v>
      </c>
      <c r="L66" s="693" t="n">
        <f aca="false">K66+($O66-$J66)/($O$7-$J$7)</f>
        <v>0</v>
      </c>
      <c r="M66" s="693" t="n">
        <f aca="false">L66+($O66-$J66)/($O$7-$J$7)</f>
        <v>0</v>
      </c>
      <c r="N66" s="693" t="n">
        <f aca="false">M66+($O66-$J66)/($O$7-$J$7)</f>
        <v>0</v>
      </c>
      <c r="O66" s="701"/>
      <c r="P66" s="693" t="n">
        <f aca="false">O66+($Y66-$O66)/($Y$7-$O$7)</f>
        <v>0</v>
      </c>
      <c r="Q66" s="693" t="n">
        <f aca="false">P66+($Y66-$O66)/($Y$7-$O$7)</f>
        <v>0</v>
      </c>
      <c r="R66" s="693" t="n">
        <f aca="false">Q66+($Y66-$O66)/($Y$7-$O$7)</f>
        <v>0</v>
      </c>
      <c r="S66" s="693" t="n">
        <f aca="false">R66+($Y66-$O66)/($Y$7-$O$7)</f>
        <v>0</v>
      </c>
      <c r="T66" s="693" t="n">
        <f aca="false">S66+($Y66-$O66)/($Y$7-$O$7)</f>
        <v>0</v>
      </c>
      <c r="U66" s="693" t="n">
        <f aca="false">T66+($Y66-$O66)/($Y$7-$O$7)</f>
        <v>0</v>
      </c>
      <c r="V66" s="693" t="n">
        <f aca="false">U66+($Y66-$O66)/($Y$7-$O$7)</f>
        <v>0</v>
      </c>
      <c r="W66" s="693" t="n">
        <f aca="false">V66+($Y66-$O66)/($Y$7-$O$7)</f>
        <v>0</v>
      </c>
      <c r="X66" s="693" t="n">
        <f aca="false">W66+($Y66-$O66)/($Y$7-$O$7)</f>
        <v>0</v>
      </c>
      <c r="Y66" s="701"/>
      <c r="Z66" s="702" t="n">
        <f aca="false">Y66+($AI66-$Y66)/($AI$7-$Y$7)</f>
        <v>0</v>
      </c>
      <c r="AA66" s="702" t="n">
        <f aca="false">Z66+($AI66-$Y66)/($AI$7-$Y$7)</f>
        <v>0</v>
      </c>
      <c r="AB66" s="702" t="n">
        <f aca="false">AA66+($AI66-$Y66)/($AI$7-$Y$7)</f>
        <v>0</v>
      </c>
      <c r="AC66" s="702" t="n">
        <f aca="false">AB66+($AI66-$Y66)/($AI$7-$Y$7)</f>
        <v>0</v>
      </c>
      <c r="AD66" s="702" t="n">
        <f aca="false">AC66+($AI66-$Y66)/($AI$7-$Y$7)</f>
        <v>0</v>
      </c>
      <c r="AE66" s="702" t="n">
        <f aca="false">AD66+($AI66-$Y66)/($AI$7-$Y$7)</f>
        <v>0</v>
      </c>
      <c r="AF66" s="702" t="n">
        <f aca="false">AE66+($AI66-$Y66)/($AI$7-$Y$7)</f>
        <v>0</v>
      </c>
      <c r="AG66" s="702" t="n">
        <f aca="false">AF66+($AI66-$Y66)/($AI$7-$Y$7)</f>
        <v>0</v>
      </c>
      <c r="AH66" s="702" t="n">
        <f aca="false">AG66+($AI66-$Y66)/($AI$7-$Y$7)</f>
        <v>0</v>
      </c>
      <c r="AI66" s="703"/>
      <c r="AJ66" s="693" t="n">
        <f aca="false">AI66+($AS66-$AI66)/($AS$7-$AI$7)</f>
        <v>0</v>
      </c>
      <c r="AK66" s="693" t="n">
        <f aca="false">AJ66+($AS66-$AI66)/($AS$7-$AI$7)</f>
        <v>0</v>
      </c>
      <c r="AL66" s="693" t="n">
        <f aca="false">AK66+($AS66-$AI66)/($AS$7-$AI$7)</f>
        <v>0</v>
      </c>
      <c r="AM66" s="693" t="n">
        <f aca="false">AL66+($AS66-$AI66)/($AS$7-$AI$7)</f>
        <v>0</v>
      </c>
      <c r="AN66" s="693" t="n">
        <f aca="false">AM66+($AS66-$AI66)/($AS$7-$AI$7)</f>
        <v>0</v>
      </c>
      <c r="AO66" s="693" t="n">
        <f aca="false">AN66+($AS66-$AI66)/($AS$7-$AI$7)</f>
        <v>0</v>
      </c>
      <c r="AP66" s="693" t="n">
        <f aca="false">AO66+($AS66-$AI66)/($AS$7-$AI$7)</f>
        <v>0</v>
      </c>
      <c r="AQ66" s="693" t="n">
        <f aca="false">AP66+($AS66-$AI66)/($AS$7-$AI$7)</f>
        <v>0</v>
      </c>
      <c r="AR66" s="693" t="n">
        <f aca="false">AQ66+($AS66-$AI66)/($AS$7-$AI$7)</f>
        <v>0</v>
      </c>
      <c r="AS66" s="703"/>
      <c r="AT66" s="693" t="n">
        <f aca="false">AS66+($BB66-$AS66)/($BB$7-$AS$7)</f>
        <v>0</v>
      </c>
      <c r="AU66" s="693" t="n">
        <f aca="false">AT66+($BB66-$AS66)/($BB$7-$AS$7)</f>
        <v>0</v>
      </c>
      <c r="AV66" s="693" t="n">
        <f aca="false">AU66+($BB66-$AS66)/($BB$7-$AS$7)</f>
        <v>0</v>
      </c>
      <c r="AW66" s="693" t="n">
        <f aca="false">AV66+($BB66-$AS66)/($BB$7-$AS$7)</f>
        <v>0</v>
      </c>
      <c r="AX66" s="693" t="n">
        <f aca="false">AW66+($BB66-$AS66)/($BB$7-$AS$7)</f>
        <v>0</v>
      </c>
      <c r="AY66" s="693" t="n">
        <f aca="false">AX66+($BB66-$AS66)/($BB$7-$AS$7)</f>
        <v>0</v>
      </c>
      <c r="AZ66" s="693" t="n">
        <f aca="false">AY66+($BB66-$AS66)/($BB$7-$AS$7)</f>
        <v>0</v>
      </c>
      <c r="BA66" s="693" t="n">
        <f aca="false">AZ66+($BB66-$AS66)/($BB$7-$AS$7)</f>
        <v>0</v>
      </c>
      <c r="BB66" s="703"/>
      <c r="BC66" s="2"/>
      <c r="BD66" s="2"/>
      <c r="BE66" s="2"/>
      <c r="BF66" s="2"/>
      <c r="BG66" s="2"/>
      <c r="BH66" s="2"/>
      <c r="BI66" s="2"/>
      <c r="BJ66" s="2"/>
    </row>
    <row r="67" customFormat="false" ht="13.8" hidden="false" customHeight="false" outlineLevel="0" collapsed="false">
      <c r="A67" s="2"/>
      <c r="B67" s="677" t="str">
        <f aca="false">B11</f>
        <v>Biogas</v>
      </c>
      <c r="C67" s="700"/>
      <c r="D67" s="695" t="s">
        <v>385</v>
      </c>
      <c r="E67" s="693" t="n">
        <f aca="false">E11</f>
        <v>46.11</v>
      </c>
      <c r="F67" s="693" t="n">
        <f aca="false">E67+($J67-$E67)/($J$7-$E$7)</f>
        <v>36.888</v>
      </c>
      <c r="G67" s="693" t="n">
        <f aca="false">F67+($J67-$E67)/($J$7-$E$7)</f>
        <v>27.666</v>
      </c>
      <c r="H67" s="693" t="n">
        <f aca="false">G67+($J67-$E67)/($J$7-$E$7)</f>
        <v>18.444</v>
      </c>
      <c r="I67" s="693" t="n">
        <f aca="false">H67+($J67-$E67)/($J$7-$E$7)</f>
        <v>9.222</v>
      </c>
      <c r="J67" s="701"/>
      <c r="K67" s="693" t="n">
        <f aca="false">J67+($O67-$J67)/($O$7-$J$7)</f>
        <v>0</v>
      </c>
      <c r="L67" s="693" t="n">
        <f aca="false">K67+($O67-$J67)/($O$7-$J$7)</f>
        <v>0</v>
      </c>
      <c r="M67" s="693" t="n">
        <f aca="false">L67+($O67-$J67)/($O$7-$J$7)</f>
        <v>0</v>
      </c>
      <c r="N67" s="693" t="n">
        <f aca="false">M67+($O67-$J67)/($O$7-$J$7)</f>
        <v>0</v>
      </c>
      <c r="O67" s="701"/>
      <c r="P67" s="693" t="n">
        <f aca="false">O67+($Y67-$O67)/($Y$7-$O$7)</f>
        <v>0</v>
      </c>
      <c r="Q67" s="693" t="n">
        <f aca="false">P67+($Y67-$O67)/($Y$7-$O$7)</f>
        <v>0</v>
      </c>
      <c r="R67" s="693" t="n">
        <f aca="false">Q67+($Y67-$O67)/($Y$7-$O$7)</f>
        <v>0</v>
      </c>
      <c r="S67" s="693" t="n">
        <f aca="false">R67+($Y67-$O67)/($Y$7-$O$7)</f>
        <v>0</v>
      </c>
      <c r="T67" s="693" t="n">
        <f aca="false">S67+($Y67-$O67)/($Y$7-$O$7)</f>
        <v>0</v>
      </c>
      <c r="U67" s="693" t="n">
        <f aca="false">T67+($Y67-$O67)/($Y$7-$O$7)</f>
        <v>0</v>
      </c>
      <c r="V67" s="693" t="n">
        <f aca="false">U67+($Y67-$O67)/($Y$7-$O$7)</f>
        <v>0</v>
      </c>
      <c r="W67" s="693" t="n">
        <f aca="false">V67+($Y67-$O67)/($Y$7-$O$7)</f>
        <v>0</v>
      </c>
      <c r="X67" s="693" t="n">
        <f aca="false">W67+($Y67-$O67)/($Y$7-$O$7)</f>
        <v>0</v>
      </c>
      <c r="Y67" s="701"/>
      <c r="Z67" s="702" t="n">
        <f aca="false">Y67+($AI67-$Y67)/($AI$7-$Y$7)</f>
        <v>0</v>
      </c>
      <c r="AA67" s="702" t="n">
        <f aca="false">Z67+($AI67-$Y67)/($AI$7-$Y$7)</f>
        <v>0</v>
      </c>
      <c r="AB67" s="702" t="n">
        <f aca="false">AA67+($AI67-$Y67)/($AI$7-$Y$7)</f>
        <v>0</v>
      </c>
      <c r="AC67" s="702" t="n">
        <f aca="false">AB67+($AI67-$Y67)/($AI$7-$Y$7)</f>
        <v>0</v>
      </c>
      <c r="AD67" s="702" t="n">
        <f aca="false">AC67+($AI67-$Y67)/($AI$7-$Y$7)</f>
        <v>0</v>
      </c>
      <c r="AE67" s="702" t="n">
        <f aca="false">AD67+($AI67-$Y67)/($AI$7-$Y$7)</f>
        <v>0</v>
      </c>
      <c r="AF67" s="702" t="n">
        <f aca="false">AE67+($AI67-$Y67)/($AI$7-$Y$7)</f>
        <v>0</v>
      </c>
      <c r="AG67" s="702" t="n">
        <f aca="false">AF67+($AI67-$Y67)/($AI$7-$Y$7)</f>
        <v>0</v>
      </c>
      <c r="AH67" s="702" t="n">
        <f aca="false">AG67+($AI67-$Y67)/($AI$7-$Y$7)</f>
        <v>0</v>
      </c>
      <c r="AI67" s="703"/>
      <c r="AJ67" s="693" t="n">
        <f aca="false">AI67+($AS67-$AI67)/($AS$7-$AI$7)</f>
        <v>0</v>
      </c>
      <c r="AK67" s="693" t="n">
        <f aca="false">AJ67+($AS67-$AI67)/($AS$7-$AI$7)</f>
        <v>0</v>
      </c>
      <c r="AL67" s="693" t="n">
        <f aca="false">AK67+($AS67-$AI67)/($AS$7-$AI$7)</f>
        <v>0</v>
      </c>
      <c r="AM67" s="693" t="n">
        <f aca="false">AL67+($AS67-$AI67)/($AS$7-$AI$7)</f>
        <v>0</v>
      </c>
      <c r="AN67" s="693" t="n">
        <f aca="false">AM67+($AS67-$AI67)/($AS$7-$AI$7)</f>
        <v>0</v>
      </c>
      <c r="AO67" s="693" t="n">
        <f aca="false">AN67+($AS67-$AI67)/($AS$7-$AI$7)</f>
        <v>0</v>
      </c>
      <c r="AP67" s="693" t="n">
        <f aca="false">AO67+($AS67-$AI67)/($AS$7-$AI$7)</f>
        <v>0</v>
      </c>
      <c r="AQ67" s="693" t="n">
        <f aca="false">AP67+($AS67-$AI67)/($AS$7-$AI$7)</f>
        <v>0</v>
      </c>
      <c r="AR67" s="693" t="n">
        <f aca="false">AQ67+($AS67-$AI67)/($AS$7-$AI$7)</f>
        <v>0</v>
      </c>
      <c r="AS67" s="703"/>
      <c r="AT67" s="693" t="n">
        <f aca="false">AS67+($BB67-$AS67)/($BB$7-$AS$7)</f>
        <v>0</v>
      </c>
      <c r="AU67" s="693" t="n">
        <f aca="false">AT67+($BB67-$AS67)/($BB$7-$AS$7)</f>
        <v>0</v>
      </c>
      <c r="AV67" s="693" t="n">
        <f aca="false">AU67+($BB67-$AS67)/($BB$7-$AS$7)</f>
        <v>0</v>
      </c>
      <c r="AW67" s="693" t="n">
        <f aca="false">AV67+($BB67-$AS67)/($BB$7-$AS$7)</f>
        <v>0</v>
      </c>
      <c r="AX67" s="693" t="n">
        <f aca="false">AW67+($BB67-$AS67)/($BB$7-$AS$7)</f>
        <v>0</v>
      </c>
      <c r="AY67" s="693" t="n">
        <f aca="false">AX67+($BB67-$AS67)/($BB$7-$AS$7)</f>
        <v>0</v>
      </c>
      <c r="AZ67" s="693" t="n">
        <f aca="false">AY67+($BB67-$AS67)/($BB$7-$AS$7)</f>
        <v>0</v>
      </c>
      <c r="BA67" s="693" t="n">
        <f aca="false">AZ67+($BB67-$AS67)/($BB$7-$AS$7)</f>
        <v>0</v>
      </c>
      <c r="BB67" s="703"/>
      <c r="BC67" s="2"/>
      <c r="BD67" s="2"/>
      <c r="BE67" s="2"/>
      <c r="BF67" s="2"/>
      <c r="BG67" s="2"/>
      <c r="BH67" s="2"/>
      <c r="BI67" s="2"/>
      <c r="BJ67" s="2"/>
    </row>
    <row r="68" customFormat="false" ht="13.8" hidden="false" customHeight="false" outlineLevel="0" collapsed="false">
      <c r="A68" s="2"/>
      <c r="B68" s="677" t="str">
        <f aca="false">B12</f>
        <v>Erdgas</v>
      </c>
      <c r="C68" s="700"/>
      <c r="D68" s="695" t="s">
        <v>385</v>
      </c>
      <c r="E68" s="693" t="n">
        <f aca="false">E12</f>
        <v>6.11</v>
      </c>
      <c r="F68" s="693" t="n">
        <f aca="false">E68+($J68-$E68)/($J$7-$E$7)</f>
        <v>4.888</v>
      </c>
      <c r="G68" s="693" t="n">
        <f aca="false">F68+($J68-$E68)/($J$7-$E$7)</f>
        <v>3.666</v>
      </c>
      <c r="H68" s="693" t="n">
        <f aca="false">G68+($J68-$E68)/($J$7-$E$7)</f>
        <v>2.444</v>
      </c>
      <c r="I68" s="693" t="n">
        <f aca="false">H68+($J68-$E68)/($J$7-$E$7)</f>
        <v>1.222</v>
      </c>
      <c r="J68" s="701"/>
      <c r="K68" s="693" t="n">
        <f aca="false">J68+($O68-$J68)/($O$7-$J$7)</f>
        <v>0</v>
      </c>
      <c r="L68" s="693" t="n">
        <f aca="false">K68+($O68-$J68)/($O$7-$J$7)</f>
        <v>0</v>
      </c>
      <c r="M68" s="693" t="n">
        <f aca="false">L68+($O68-$J68)/($O$7-$J$7)</f>
        <v>0</v>
      </c>
      <c r="N68" s="693" t="n">
        <f aca="false">M68+($O68-$J68)/($O$7-$J$7)</f>
        <v>0</v>
      </c>
      <c r="O68" s="701"/>
      <c r="P68" s="693" t="n">
        <f aca="false">O68+($Y68-$O68)/($Y$7-$O$7)</f>
        <v>0</v>
      </c>
      <c r="Q68" s="693" t="n">
        <f aca="false">P68+($Y68-$O68)/($Y$7-$O$7)</f>
        <v>0</v>
      </c>
      <c r="R68" s="693" t="n">
        <f aca="false">Q68+($Y68-$O68)/($Y$7-$O$7)</f>
        <v>0</v>
      </c>
      <c r="S68" s="693" t="n">
        <f aca="false">R68+($Y68-$O68)/($Y$7-$O$7)</f>
        <v>0</v>
      </c>
      <c r="T68" s="693" t="n">
        <f aca="false">S68+($Y68-$O68)/($Y$7-$O$7)</f>
        <v>0</v>
      </c>
      <c r="U68" s="693" t="n">
        <f aca="false">T68+($Y68-$O68)/($Y$7-$O$7)</f>
        <v>0</v>
      </c>
      <c r="V68" s="693" t="n">
        <f aca="false">U68+($Y68-$O68)/($Y$7-$O$7)</f>
        <v>0</v>
      </c>
      <c r="W68" s="693" t="n">
        <f aca="false">V68+($Y68-$O68)/($Y$7-$O$7)</f>
        <v>0</v>
      </c>
      <c r="X68" s="693" t="n">
        <f aca="false">W68+($Y68-$O68)/($Y$7-$O$7)</f>
        <v>0</v>
      </c>
      <c r="Y68" s="701"/>
      <c r="Z68" s="702" t="n">
        <f aca="false">Y68+($AI68-$Y68)/($AI$7-$Y$7)</f>
        <v>0</v>
      </c>
      <c r="AA68" s="702" t="n">
        <f aca="false">Z68+($AI68-$Y68)/($AI$7-$Y$7)</f>
        <v>0</v>
      </c>
      <c r="AB68" s="702" t="n">
        <f aca="false">AA68+($AI68-$Y68)/($AI$7-$Y$7)</f>
        <v>0</v>
      </c>
      <c r="AC68" s="702" t="n">
        <f aca="false">AB68+($AI68-$Y68)/($AI$7-$Y$7)</f>
        <v>0</v>
      </c>
      <c r="AD68" s="702" t="n">
        <f aca="false">AC68+($AI68-$Y68)/($AI$7-$Y$7)</f>
        <v>0</v>
      </c>
      <c r="AE68" s="702" t="n">
        <f aca="false">AD68+($AI68-$Y68)/($AI$7-$Y$7)</f>
        <v>0</v>
      </c>
      <c r="AF68" s="702" t="n">
        <f aca="false">AE68+($AI68-$Y68)/($AI$7-$Y$7)</f>
        <v>0</v>
      </c>
      <c r="AG68" s="702" t="n">
        <f aca="false">AF68+($AI68-$Y68)/($AI$7-$Y$7)</f>
        <v>0</v>
      </c>
      <c r="AH68" s="702" t="n">
        <f aca="false">AG68+($AI68-$Y68)/($AI$7-$Y$7)</f>
        <v>0</v>
      </c>
      <c r="AI68" s="703"/>
      <c r="AJ68" s="693" t="n">
        <f aca="false">AI68+($AS68-$AI68)/($AS$7-$AI$7)</f>
        <v>0</v>
      </c>
      <c r="AK68" s="693" t="n">
        <f aca="false">AJ68+($AS68-$AI68)/($AS$7-$AI$7)</f>
        <v>0</v>
      </c>
      <c r="AL68" s="693" t="n">
        <f aca="false">AK68+($AS68-$AI68)/($AS$7-$AI$7)</f>
        <v>0</v>
      </c>
      <c r="AM68" s="693" t="n">
        <f aca="false">AL68+($AS68-$AI68)/($AS$7-$AI$7)</f>
        <v>0</v>
      </c>
      <c r="AN68" s="693" t="n">
        <f aca="false">AM68+($AS68-$AI68)/($AS$7-$AI$7)</f>
        <v>0</v>
      </c>
      <c r="AO68" s="693" t="n">
        <f aca="false">AN68+($AS68-$AI68)/($AS$7-$AI$7)</f>
        <v>0</v>
      </c>
      <c r="AP68" s="693" t="n">
        <f aca="false">AO68+($AS68-$AI68)/($AS$7-$AI$7)</f>
        <v>0</v>
      </c>
      <c r="AQ68" s="693" t="n">
        <f aca="false">AP68+($AS68-$AI68)/($AS$7-$AI$7)</f>
        <v>0</v>
      </c>
      <c r="AR68" s="693" t="n">
        <f aca="false">AQ68+($AS68-$AI68)/($AS$7-$AI$7)</f>
        <v>0</v>
      </c>
      <c r="AS68" s="703"/>
      <c r="AT68" s="693" t="n">
        <f aca="false">AS68+($BB68-$AS68)/($BB$7-$AS$7)</f>
        <v>0</v>
      </c>
      <c r="AU68" s="693" t="n">
        <f aca="false">AT68+($BB68-$AS68)/($BB$7-$AS$7)</f>
        <v>0</v>
      </c>
      <c r="AV68" s="693" t="n">
        <f aca="false">AU68+($BB68-$AS68)/($BB$7-$AS$7)</f>
        <v>0</v>
      </c>
      <c r="AW68" s="693" t="n">
        <f aca="false">AV68+($BB68-$AS68)/($BB$7-$AS$7)</f>
        <v>0</v>
      </c>
      <c r="AX68" s="693" t="n">
        <f aca="false">AW68+($BB68-$AS68)/($BB$7-$AS$7)</f>
        <v>0</v>
      </c>
      <c r="AY68" s="693" t="n">
        <f aca="false">AX68+($BB68-$AS68)/($BB$7-$AS$7)</f>
        <v>0</v>
      </c>
      <c r="AZ68" s="693" t="n">
        <f aca="false">AY68+($BB68-$AS68)/($BB$7-$AS$7)</f>
        <v>0</v>
      </c>
      <c r="BA68" s="693" t="n">
        <f aca="false">AZ68+($BB68-$AS68)/($BB$7-$AS$7)</f>
        <v>0</v>
      </c>
      <c r="BB68" s="703"/>
      <c r="BC68" s="2"/>
      <c r="BD68" s="2"/>
      <c r="BE68" s="2"/>
      <c r="BF68" s="2"/>
      <c r="BG68" s="2"/>
      <c r="BH68" s="2"/>
      <c r="BI68" s="2"/>
      <c r="BJ68" s="2"/>
    </row>
    <row r="69" customFormat="false" ht="13.8" hidden="false" customHeight="false" outlineLevel="0" collapsed="false">
      <c r="A69" s="2"/>
      <c r="B69" s="677" t="str">
        <f aca="false">B13</f>
        <v>Heizöl</v>
      </c>
      <c r="C69" s="700"/>
      <c r="D69" s="695" t="s">
        <v>371</v>
      </c>
      <c r="E69" s="693" t="n">
        <f aca="false">E13</f>
        <v>5.35</v>
      </c>
      <c r="F69" s="693" t="n">
        <f aca="false">E69+($J69-$E69)/($J$7-$E$7)</f>
        <v>4.28</v>
      </c>
      <c r="G69" s="693" t="n">
        <f aca="false">F69+($J69-$E69)/($J$7-$E$7)</f>
        <v>3.21</v>
      </c>
      <c r="H69" s="693" t="n">
        <f aca="false">G69+($J69-$E69)/($J$7-$E$7)</f>
        <v>2.14</v>
      </c>
      <c r="I69" s="693" t="n">
        <f aca="false">H69+($J69-$E69)/($J$7-$E$7)</f>
        <v>1.07</v>
      </c>
      <c r="J69" s="701"/>
      <c r="K69" s="693" t="n">
        <f aca="false">J69+($O69-$J69)/($O$7-$J$7)</f>
        <v>0</v>
      </c>
      <c r="L69" s="693" t="n">
        <f aca="false">K69+($O69-$J69)/($O$7-$J$7)</f>
        <v>0</v>
      </c>
      <c r="M69" s="693" t="n">
        <f aca="false">L69+($O69-$J69)/($O$7-$J$7)</f>
        <v>0</v>
      </c>
      <c r="N69" s="693" t="n">
        <f aca="false">M69+($O69-$J69)/($O$7-$J$7)</f>
        <v>0</v>
      </c>
      <c r="O69" s="701"/>
      <c r="P69" s="693" t="n">
        <f aca="false">O69+($Y69-$O69)/($Y$7-$O$7)</f>
        <v>0</v>
      </c>
      <c r="Q69" s="693" t="n">
        <f aca="false">P69+($Y69-$O69)/($Y$7-$O$7)</f>
        <v>0</v>
      </c>
      <c r="R69" s="693" t="n">
        <f aca="false">Q69+($Y69-$O69)/($Y$7-$O$7)</f>
        <v>0</v>
      </c>
      <c r="S69" s="693" t="n">
        <f aca="false">R69+($Y69-$O69)/($Y$7-$O$7)</f>
        <v>0</v>
      </c>
      <c r="T69" s="693" t="n">
        <f aca="false">S69+($Y69-$O69)/($Y$7-$O$7)</f>
        <v>0</v>
      </c>
      <c r="U69" s="693" t="n">
        <f aca="false">T69+($Y69-$O69)/($Y$7-$O$7)</f>
        <v>0</v>
      </c>
      <c r="V69" s="693" t="n">
        <f aca="false">U69+($Y69-$O69)/($Y$7-$O$7)</f>
        <v>0</v>
      </c>
      <c r="W69" s="693" t="n">
        <f aca="false">V69+($Y69-$O69)/($Y$7-$O$7)</f>
        <v>0</v>
      </c>
      <c r="X69" s="693" t="n">
        <f aca="false">W69+($Y69-$O69)/($Y$7-$O$7)</f>
        <v>0</v>
      </c>
      <c r="Y69" s="701"/>
      <c r="Z69" s="702" t="n">
        <f aca="false">Y69+($AI69-$Y69)/($AI$7-$Y$7)</f>
        <v>0</v>
      </c>
      <c r="AA69" s="702" t="n">
        <f aca="false">Z69+($AI69-$Y69)/($AI$7-$Y$7)</f>
        <v>0</v>
      </c>
      <c r="AB69" s="702" t="n">
        <f aca="false">AA69+($AI69-$Y69)/($AI$7-$Y$7)</f>
        <v>0</v>
      </c>
      <c r="AC69" s="702" t="n">
        <f aca="false">AB69+($AI69-$Y69)/($AI$7-$Y$7)</f>
        <v>0</v>
      </c>
      <c r="AD69" s="702" t="n">
        <f aca="false">AC69+($AI69-$Y69)/($AI$7-$Y$7)</f>
        <v>0</v>
      </c>
      <c r="AE69" s="702" t="n">
        <f aca="false">AD69+($AI69-$Y69)/($AI$7-$Y$7)</f>
        <v>0</v>
      </c>
      <c r="AF69" s="702" t="n">
        <f aca="false">AE69+($AI69-$Y69)/($AI$7-$Y$7)</f>
        <v>0</v>
      </c>
      <c r="AG69" s="702" t="n">
        <f aca="false">AF69+($AI69-$Y69)/($AI$7-$Y$7)</f>
        <v>0</v>
      </c>
      <c r="AH69" s="702" t="n">
        <f aca="false">AG69+($AI69-$Y69)/($AI$7-$Y$7)</f>
        <v>0</v>
      </c>
      <c r="AI69" s="703"/>
      <c r="AJ69" s="693" t="n">
        <f aca="false">AI69+($AS69-$AI69)/($AS$7-$AI$7)</f>
        <v>0</v>
      </c>
      <c r="AK69" s="693" t="n">
        <f aca="false">AJ69+($AS69-$AI69)/($AS$7-$AI$7)</f>
        <v>0</v>
      </c>
      <c r="AL69" s="693" t="n">
        <f aca="false">AK69+($AS69-$AI69)/($AS$7-$AI$7)</f>
        <v>0</v>
      </c>
      <c r="AM69" s="693" t="n">
        <f aca="false">AL69+($AS69-$AI69)/($AS$7-$AI$7)</f>
        <v>0</v>
      </c>
      <c r="AN69" s="693" t="n">
        <f aca="false">AM69+($AS69-$AI69)/($AS$7-$AI$7)</f>
        <v>0</v>
      </c>
      <c r="AO69" s="693" t="n">
        <f aca="false">AN69+($AS69-$AI69)/($AS$7-$AI$7)</f>
        <v>0</v>
      </c>
      <c r="AP69" s="693" t="n">
        <f aca="false">AO69+($AS69-$AI69)/($AS$7-$AI$7)</f>
        <v>0</v>
      </c>
      <c r="AQ69" s="693" t="n">
        <f aca="false">AP69+($AS69-$AI69)/($AS$7-$AI$7)</f>
        <v>0</v>
      </c>
      <c r="AR69" s="693" t="n">
        <f aca="false">AQ69+($AS69-$AI69)/($AS$7-$AI$7)</f>
        <v>0</v>
      </c>
      <c r="AS69" s="703"/>
      <c r="AT69" s="693" t="n">
        <f aca="false">AS69+($BB69-$AS69)/($BB$7-$AS$7)</f>
        <v>0</v>
      </c>
      <c r="AU69" s="693" t="n">
        <f aca="false">AT69+($BB69-$AS69)/($BB$7-$AS$7)</f>
        <v>0</v>
      </c>
      <c r="AV69" s="693" t="n">
        <f aca="false">AU69+($BB69-$AS69)/($BB$7-$AS$7)</f>
        <v>0</v>
      </c>
      <c r="AW69" s="693" t="n">
        <f aca="false">AV69+($BB69-$AS69)/($BB$7-$AS$7)</f>
        <v>0</v>
      </c>
      <c r="AX69" s="693" t="n">
        <f aca="false">AW69+($BB69-$AS69)/($BB$7-$AS$7)</f>
        <v>0</v>
      </c>
      <c r="AY69" s="693" t="n">
        <f aca="false">AX69+($BB69-$AS69)/($BB$7-$AS$7)</f>
        <v>0</v>
      </c>
      <c r="AZ69" s="693" t="n">
        <f aca="false">AY69+($BB69-$AS69)/($BB$7-$AS$7)</f>
        <v>0</v>
      </c>
      <c r="BA69" s="693" t="n">
        <f aca="false">AZ69+($BB69-$AS69)/($BB$7-$AS$7)</f>
        <v>0</v>
      </c>
      <c r="BB69" s="703"/>
      <c r="BC69" s="2"/>
      <c r="BD69" s="2"/>
      <c r="BE69" s="2"/>
      <c r="BF69" s="2"/>
      <c r="BG69" s="2"/>
      <c r="BH69" s="2"/>
      <c r="BI69" s="2"/>
      <c r="BJ69" s="2"/>
    </row>
    <row r="70" customFormat="false" ht="13.8" hidden="false" customHeight="false" outlineLevel="0" collapsed="false">
      <c r="A70" s="2"/>
      <c r="B70" s="677" t="str">
        <f aca="false">B14</f>
        <v>Nahwärme</v>
      </c>
      <c r="C70" s="700"/>
      <c r="D70" s="695" t="s">
        <v>371</v>
      </c>
      <c r="E70" s="693" t="n">
        <f aca="false">E14</f>
        <v>9.1</v>
      </c>
      <c r="F70" s="693" t="n">
        <f aca="false">E70+($J70-$E70)/($J$7-$E$7)</f>
        <v>7.28</v>
      </c>
      <c r="G70" s="693" t="n">
        <f aca="false">F70+($J70-$E70)/($J$7-$E$7)</f>
        <v>5.46</v>
      </c>
      <c r="H70" s="693" t="n">
        <f aca="false">G70+($J70-$E70)/($J$7-$E$7)</f>
        <v>3.64</v>
      </c>
      <c r="I70" s="693" t="n">
        <f aca="false">H70+($J70-$E70)/($J$7-$E$7)</f>
        <v>1.82</v>
      </c>
      <c r="J70" s="701"/>
      <c r="K70" s="693" t="n">
        <f aca="false">J70+($O70-$J70)/($O$7-$J$7)</f>
        <v>0</v>
      </c>
      <c r="L70" s="693" t="n">
        <f aca="false">K70+($O70-$J70)/($O$7-$J$7)</f>
        <v>0</v>
      </c>
      <c r="M70" s="693" t="n">
        <f aca="false">L70+($O70-$J70)/($O$7-$J$7)</f>
        <v>0</v>
      </c>
      <c r="N70" s="693" t="n">
        <f aca="false">M70+($O70-$J70)/($O$7-$J$7)</f>
        <v>0</v>
      </c>
      <c r="O70" s="701"/>
      <c r="P70" s="693" t="n">
        <f aca="false">O70+($Y70-$O70)/($Y$7-$O$7)</f>
        <v>0</v>
      </c>
      <c r="Q70" s="693" t="n">
        <f aca="false">P70+($Y70-$O70)/($Y$7-$O$7)</f>
        <v>0</v>
      </c>
      <c r="R70" s="693" t="n">
        <f aca="false">Q70+($Y70-$O70)/($Y$7-$O$7)</f>
        <v>0</v>
      </c>
      <c r="S70" s="693" t="n">
        <f aca="false">R70+($Y70-$O70)/($Y$7-$O$7)</f>
        <v>0</v>
      </c>
      <c r="T70" s="693" t="n">
        <f aca="false">S70+($Y70-$O70)/($Y$7-$O$7)</f>
        <v>0</v>
      </c>
      <c r="U70" s="693" t="n">
        <f aca="false">T70+($Y70-$O70)/($Y$7-$O$7)</f>
        <v>0</v>
      </c>
      <c r="V70" s="693" t="n">
        <f aca="false">U70+($Y70-$O70)/($Y$7-$O$7)</f>
        <v>0</v>
      </c>
      <c r="W70" s="693" t="n">
        <f aca="false">V70+($Y70-$O70)/($Y$7-$O$7)</f>
        <v>0</v>
      </c>
      <c r="X70" s="693" t="n">
        <f aca="false">W70+($Y70-$O70)/($Y$7-$O$7)</f>
        <v>0</v>
      </c>
      <c r="Y70" s="701"/>
      <c r="Z70" s="702" t="n">
        <f aca="false">Y70+($AI70-$Y70)/($AI$7-$Y$7)</f>
        <v>0</v>
      </c>
      <c r="AA70" s="702" t="n">
        <f aca="false">Z70+($AI70-$Y70)/($AI$7-$Y$7)</f>
        <v>0</v>
      </c>
      <c r="AB70" s="702" t="n">
        <f aca="false">AA70+($AI70-$Y70)/($AI$7-$Y$7)</f>
        <v>0</v>
      </c>
      <c r="AC70" s="702" t="n">
        <f aca="false">AB70+($AI70-$Y70)/($AI$7-$Y$7)</f>
        <v>0</v>
      </c>
      <c r="AD70" s="702" t="n">
        <f aca="false">AC70+($AI70-$Y70)/($AI$7-$Y$7)</f>
        <v>0</v>
      </c>
      <c r="AE70" s="702" t="n">
        <f aca="false">AD70+($AI70-$Y70)/($AI$7-$Y$7)</f>
        <v>0</v>
      </c>
      <c r="AF70" s="702" t="n">
        <f aca="false">AE70+($AI70-$Y70)/($AI$7-$Y$7)</f>
        <v>0</v>
      </c>
      <c r="AG70" s="702" t="n">
        <f aca="false">AF70+($AI70-$Y70)/($AI$7-$Y$7)</f>
        <v>0</v>
      </c>
      <c r="AH70" s="702" t="n">
        <f aca="false">AG70+($AI70-$Y70)/($AI$7-$Y$7)</f>
        <v>0</v>
      </c>
      <c r="AI70" s="703"/>
      <c r="AJ70" s="693" t="n">
        <f aca="false">AI70+($AS70-$AI70)/($AS$7-$AI$7)</f>
        <v>0</v>
      </c>
      <c r="AK70" s="693" t="n">
        <f aca="false">AJ70+($AS70-$AI70)/($AS$7-$AI$7)</f>
        <v>0</v>
      </c>
      <c r="AL70" s="693" t="n">
        <f aca="false">AK70+($AS70-$AI70)/($AS$7-$AI$7)</f>
        <v>0</v>
      </c>
      <c r="AM70" s="693" t="n">
        <f aca="false">AL70+($AS70-$AI70)/($AS$7-$AI$7)</f>
        <v>0</v>
      </c>
      <c r="AN70" s="693" t="n">
        <f aca="false">AM70+($AS70-$AI70)/($AS$7-$AI$7)</f>
        <v>0</v>
      </c>
      <c r="AO70" s="693" t="n">
        <f aca="false">AN70+($AS70-$AI70)/($AS$7-$AI$7)</f>
        <v>0</v>
      </c>
      <c r="AP70" s="693" t="n">
        <f aca="false">AO70+($AS70-$AI70)/($AS$7-$AI$7)</f>
        <v>0</v>
      </c>
      <c r="AQ70" s="693" t="n">
        <f aca="false">AP70+($AS70-$AI70)/($AS$7-$AI$7)</f>
        <v>0</v>
      </c>
      <c r="AR70" s="693" t="n">
        <f aca="false">AQ70+($AS70-$AI70)/($AS$7-$AI$7)</f>
        <v>0</v>
      </c>
      <c r="AS70" s="703"/>
      <c r="AT70" s="693" t="n">
        <f aca="false">AS70+($BB70-$AS70)/($BB$7-$AS$7)</f>
        <v>0</v>
      </c>
      <c r="AU70" s="693" t="n">
        <f aca="false">AT70+($BB70-$AS70)/($BB$7-$AS$7)</f>
        <v>0</v>
      </c>
      <c r="AV70" s="693" t="n">
        <f aca="false">AU70+($BB70-$AS70)/($BB$7-$AS$7)</f>
        <v>0</v>
      </c>
      <c r="AW70" s="693" t="n">
        <f aca="false">AV70+($BB70-$AS70)/($BB$7-$AS$7)</f>
        <v>0</v>
      </c>
      <c r="AX70" s="693" t="n">
        <f aca="false">AW70+($BB70-$AS70)/($BB$7-$AS$7)</f>
        <v>0</v>
      </c>
      <c r="AY70" s="693" t="n">
        <f aca="false">AX70+($BB70-$AS70)/($BB$7-$AS$7)</f>
        <v>0</v>
      </c>
      <c r="AZ70" s="693" t="n">
        <f aca="false">AY70+($BB70-$AS70)/($BB$7-$AS$7)</f>
        <v>0</v>
      </c>
      <c r="BA70" s="693" t="n">
        <f aca="false">AZ70+($BB70-$AS70)/($BB$7-$AS$7)</f>
        <v>0</v>
      </c>
      <c r="BB70" s="703"/>
      <c r="BC70" s="2"/>
      <c r="BD70" s="2"/>
      <c r="BE70" s="2"/>
      <c r="BF70" s="2"/>
      <c r="BG70" s="2"/>
      <c r="BH70" s="2"/>
      <c r="BI70" s="2"/>
      <c r="BJ70" s="2"/>
    </row>
    <row r="71" customFormat="false" ht="13.8" hidden="false" customHeight="false" outlineLevel="0" collapsed="false">
      <c r="A71" s="2"/>
      <c r="B71" s="677" t="str">
        <f aca="false">B15</f>
        <v>Pellets</v>
      </c>
      <c r="C71" s="700"/>
      <c r="D71" s="695" t="s">
        <v>371</v>
      </c>
      <c r="E71" s="693" t="n">
        <f aca="false">E15</f>
        <v>4.66</v>
      </c>
      <c r="F71" s="693" t="n">
        <f aca="false">E71+($J71-$E71)/($J$7-$E$7)</f>
        <v>3.728</v>
      </c>
      <c r="G71" s="693" t="n">
        <f aca="false">F71+($J71-$E71)/($J$7-$E$7)</f>
        <v>2.796</v>
      </c>
      <c r="H71" s="693" t="n">
        <f aca="false">G71+($J71-$E71)/($J$7-$E$7)</f>
        <v>1.864</v>
      </c>
      <c r="I71" s="693" t="n">
        <f aca="false">H71+($J71-$E71)/($J$7-$E$7)</f>
        <v>0.932</v>
      </c>
      <c r="J71" s="701"/>
      <c r="K71" s="693" t="n">
        <f aca="false">J71+($O71-$J71)/($O$7-$J$7)</f>
        <v>0</v>
      </c>
      <c r="L71" s="693" t="n">
        <f aca="false">K71+($O71-$J71)/($O$7-$J$7)</f>
        <v>0</v>
      </c>
      <c r="M71" s="693" t="n">
        <f aca="false">L71+($O71-$J71)/($O$7-$J$7)</f>
        <v>0</v>
      </c>
      <c r="N71" s="693" t="n">
        <f aca="false">M71+($O71-$J71)/($O$7-$J$7)</f>
        <v>0</v>
      </c>
      <c r="O71" s="701"/>
      <c r="P71" s="693" t="n">
        <f aca="false">O71+($Y71-$O71)/($Y$7-$O$7)</f>
        <v>0</v>
      </c>
      <c r="Q71" s="693" t="n">
        <f aca="false">P71+($Y71-$O71)/($Y$7-$O$7)</f>
        <v>0</v>
      </c>
      <c r="R71" s="693" t="n">
        <f aca="false">Q71+($Y71-$O71)/($Y$7-$O$7)</f>
        <v>0</v>
      </c>
      <c r="S71" s="693" t="n">
        <f aca="false">R71+($Y71-$O71)/($Y$7-$O$7)</f>
        <v>0</v>
      </c>
      <c r="T71" s="693" t="n">
        <f aca="false">S71+($Y71-$O71)/($Y$7-$O$7)</f>
        <v>0</v>
      </c>
      <c r="U71" s="693" t="n">
        <f aca="false">T71+($Y71-$O71)/($Y$7-$O$7)</f>
        <v>0</v>
      </c>
      <c r="V71" s="693" t="n">
        <f aca="false">U71+($Y71-$O71)/($Y$7-$O$7)</f>
        <v>0</v>
      </c>
      <c r="W71" s="693" t="n">
        <f aca="false">V71+($Y71-$O71)/($Y$7-$O$7)</f>
        <v>0</v>
      </c>
      <c r="X71" s="693" t="n">
        <f aca="false">W71+($Y71-$O71)/($Y$7-$O$7)</f>
        <v>0</v>
      </c>
      <c r="Y71" s="701"/>
      <c r="Z71" s="702" t="n">
        <f aca="false">Y71+($AI71-$Y71)/($AI$7-$Y$7)</f>
        <v>0</v>
      </c>
      <c r="AA71" s="702" t="n">
        <f aca="false">Z71+($AI71-$Y71)/($AI$7-$Y$7)</f>
        <v>0</v>
      </c>
      <c r="AB71" s="702" t="n">
        <f aca="false">AA71+($AI71-$Y71)/($AI$7-$Y$7)</f>
        <v>0</v>
      </c>
      <c r="AC71" s="702" t="n">
        <f aca="false">AB71+($AI71-$Y71)/($AI$7-$Y$7)</f>
        <v>0</v>
      </c>
      <c r="AD71" s="702" t="n">
        <f aca="false">AC71+($AI71-$Y71)/($AI$7-$Y$7)</f>
        <v>0</v>
      </c>
      <c r="AE71" s="702" t="n">
        <f aca="false">AD71+($AI71-$Y71)/($AI$7-$Y$7)</f>
        <v>0</v>
      </c>
      <c r="AF71" s="702" t="n">
        <f aca="false">AE71+($AI71-$Y71)/($AI$7-$Y$7)</f>
        <v>0</v>
      </c>
      <c r="AG71" s="702" t="n">
        <f aca="false">AF71+($AI71-$Y71)/($AI$7-$Y$7)</f>
        <v>0</v>
      </c>
      <c r="AH71" s="702" t="n">
        <f aca="false">AG71+($AI71-$Y71)/($AI$7-$Y$7)</f>
        <v>0</v>
      </c>
      <c r="AI71" s="703"/>
      <c r="AJ71" s="693" t="n">
        <f aca="false">AI71+($AS71-$AI71)/($AS$7-$AI$7)</f>
        <v>0</v>
      </c>
      <c r="AK71" s="693" t="n">
        <f aca="false">AJ71+($AS71-$AI71)/($AS$7-$AI$7)</f>
        <v>0</v>
      </c>
      <c r="AL71" s="693" t="n">
        <f aca="false">AK71+($AS71-$AI71)/($AS$7-$AI$7)</f>
        <v>0</v>
      </c>
      <c r="AM71" s="693" t="n">
        <f aca="false">AL71+($AS71-$AI71)/($AS$7-$AI$7)</f>
        <v>0</v>
      </c>
      <c r="AN71" s="693" t="n">
        <f aca="false">AM71+($AS71-$AI71)/($AS$7-$AI$7)</f>
        <v>0</v>
      </c>
      <c r="AO71" s="693" t="n">
        <f aca="false">AN71+($AS71-$AI71)/($AS$7-$AI$7)</f>
        <v>0</v>
      </c>
      <c r="AP71" s="693" t="n">
        <f aca="false">AO71+($AS71-$AI71)/($AS$7-$AI$7)</f>
        <v>0</v>
      </c>
      <c r="AQ71" s="693" t="n">
        <f aca="false">AP71+($AS71-$AI71)/($AS$7-$AI$7)</f>
        <v>0</v>
      </c>
      <c r="AR71" s="693" t="n">
        <f aca="false">AQ71+($AS71-$AI71)/($AS$7-$AI$7)</f>
        <v>0</v>
      </c>
      <c r="AS71" s="703"/>
      <c r="AT71" s="693" t="n">
        <f aca="false">AS71+($BB71-$AS71)/($BB$7-$AS$7)</f>
        <v>0</v>
      </c>
      <c r="AU71" s="693" t="n">
        <f aca="false">AT71+($BB71-$AS71)/($BB$7-$AS$7)</f>
        <v>0</v>
      </c>
      <c r="AV71" s="693" t="n">
        <f aca="false">AU71+($BB71-$AS71)/($BB$7-$AS$7)</f>
        <v>0</v>
      </c>
      <c r="AW71" s="693" t="n">
        <f aca="false">AV71+($BB71-$AS71)/($BB$7-$AS$7)</f>
        <v>0</v>
      </c>
      <c r="AX71" s="693" t="n">
        <f aca="false">AW71+($BB71-$AS71)/($BB$7-$AS$7)</f>
        <v>0</v>
      </c>
      <c r="AY71" s="693" t="n">
        <f aca="false">AX71+($BB71-$AS71)/($BB$7-$AS$7)</f>
        <v>0</v>
      </c>
      <c r="AZ71" s="693" t="n">
        <f aca="false">AY71+($BB71-$AS71)/($BB$7-$AS$7)</f>
        <v>0</v>
      </c>
      <c r="BA71" s="693" t="n">
        <f aca="false">AZ71+($BB71-$AS71)/($BB$7-$AS$7)</f>
        <v>0</v>
      </c>
      <c r="BB71" s="703"/>
      <c r="BC71" s="2"/>
      <c r="BD71" s="2"/>
      <c r="BE71" s="2"/>
      <c r="BF71" s="2"/>
      <c r="BG71" s="2"/>
      <c r="BH71" s="2"/>
      <c r="BI71" s="2"/>
      <c r="BJ71" s="2"/>
    </row>
    <row r="72" customFormat="false" ht="13.8" hidden="false" customHeight="false" outlineLevel="0" collapsed="false">
      <c r="A72" s="2"/>
      <c r="B72" s="677" t="str">
        <f aca="false">B16</f>
        <v>Solarthermie</v>
      </c>
      <c r="C72" s="700"/>
      <c r="D72" s="695" t="s">
        <v>371</v>
      </c>
      <c r="E72" s="693" t="n">
        <f aca="false">E16</f>
        <v>0</v>
      </c>
      <c r="F72" s="693" t="n">
        <f aca="false">E72+($J72-$E72)/($J$7-$E$7)</f>
        <v>0</v>
      </c>
      <c r="G72" s="693" t="n">
        <f aca="false">F72+($J72-$E72)/($J$7-$E$7)</f>
        <v>0</v>
      </c>
      <c r="H72" s="693" t="n">
        <f aca="false">G72+($J72-$E72)/($J$7-$E$7)</f>
        <v>0</v>
      </c>
      <c r="I72" s="693" t="n">
        <f aca="false">H72+($J72-$E72)/($J$7-$E$7)</f>
        <v>0</v>
      </c>
      <c r="J72" s="701"/>
      <c r="K72" s="693" t="n">
        <f aca="false">J72+($O72-$J72)/($O$7-$J$7)</f>
        <v>0</v>
      </c>
      <c r="L72" s="693" t="n">
        <f aca="false">K72+($O72-$J72)/($O$7-$J$7)</f>
        <v>0</v>
      </c>
      <c r="M72" s="693" t="n">
        <f aca="false">L72+($O72-$J72)/($O$7-$J$7)</f>
        <v>0</v>
      </c>
      <c r="N72" s="693" t="n">
        <f aca="false">M72+($O72-$J72)/($O$7-$J$7)</f>
        <v>0</v>
      </c>
      <c r="O72" s="701"/>
      <c r="P72" s="693" t="n">
        <f aca="false">O72+($Y72-$O72)/($Y$7-$O$7)</f>
        <v>0</v>
      </c>
      <c r="Q72" s="693" t="n">
        <f aca="false">P72+($Y72-$O72)/($Y$7-$O$7)</f>
        <v>0</v>
      </c>
      <c r="R72" s="693" t="n">
        <f aca="false">Q72+($Y72-$O72)/($Y$7-$O$7)</f>
        <v>0</v>
      </c>
      <c r="S72" s="693" t="n">
        <f aca="false">R72+($Y72-$O72)/($Y$7-$O$7)</f>
        <v>0</v>
      </c>
      <c r="T72" s="693" t="n">
        <f aca="false">S72+($Y72-$O72)/($Y$7-$O$7)</f>
        <v>0</v>
      </c>
      <c r="U72" s="693" t="n">
        <f aca="false">T72+($Y72-$O72)/($Y$7-$O$7)</f>
        <v>0</v>
      </c>
      <c r="V72" s="693" t="n">
        <f aca="false">U72+($Y72-$O72)/($Y$7-$O$7)</f>
        <v>0</v>
      </c>
      <c r="W72" s="693" t="n">
        <f aca="false">V72+($Y72-$O72)/($Y$7-$O$7)</f>
        <v>0</v>
      </c>
      <c r="X72" s="693" t="n">
        <f aca="false">W72+($Y72-$O72)/($Y$7-$O$7)</f>
        <v>0</v>
      </c>
      <c r="Y72" s="701"/>
      <c r="Z72" s="702" t="n">
        <f aca="false">Y72+($AI72-$Y72)/($AI$7-$Y$7)</f>
        <v>0</v>
      </c>
      <c r="AA72" s="702" t="n">
        <f aca="false">Z72+($AI72-$Y72)/($AI$7-$Y$7)</f>
        <v>0</v>
      </c>
      <c r="AB72" s="702" t="n">
        <f aca="false">AA72+($AI72-$Y72)/($AI$7-$Y$7)</f>
        <v>0</v>
      </c>
      <c r="AC72" s="702" t="n">
        <f aca="false">AB72+($AI72-$Y72)/($AI$7-$Y$7)</f>
        <v>0</v>
      </c>
      <c r="AD72" s="702" t="n">
        <f aca="false">AC72+($AI72-$Y72)/($AI$7-$Y$7)</f>
        <v>0</v>
      </c>
      <c r="AE72" s="702" t="n">
        <f aca="false">AD72+($AI72-$Y72)/($AI$7-$Y$7)</f>
        <v>0</v>
      </c>
      <c r="AF72" s="702" t="n">
        <f aca="false">AE72+($AI72-$Y72)/($AI$7-$Y$7)</f>
        <v>0</v>
      </c>
      <c r="AG72" s="702" t="n">
        <f aca="false">AF72+($AI72-$Y72)/($AI$7-$Y$7)</f>
        <v>0</v>
      </c>
      <c r="AH72" s="702" t="n">
        <f aca="false">AG72+($AI72-$Y72)/($AI$7-$Y$7)</f>
        <v>0</v>
      </c>
      <c r="AI72" s="703"/>
      <c r="AJ72" s="693" t="n">
        <f aca="false">AI72+($AS72-$AI72)/($AS$7-$AI$7)</f>
        <v>0</v>
      </c>
      <c r="AK72" s="693" t="n">
        <f aca="false">AJ72+($AS72-$AI72)/($AS$7-$AI$7)</f>
        <v>0</v>
      </c>
      <c r="AL72" s="693" t="n">
        <f aca="false">AK72+($AS72-$AI72)/($AS$7-$AI$7)</f>
        <v>0</v>
      </c>
      <c r="AM72" s="693" t="n">
        <f aca="false">AL72+($AS72-$AI72)/($AS$7-$AI$7)</f>
        <v>0</v>
      </c>
      <c r="AN72" s="693" t="n">
        <f aca="false">AM72+($AS72-$AI72)/($AS$7-$AI$7)</f>
        <v>0</v>
      </c>
      <c r="AO72" s="693" t="n">
        <f aca="false">AN72+($AS72-$AI72)/($AS$7-$AI$7)</f>
        <v>0</v>
      </c>
      <c r="AP72" s="693" t="n">
        <f aca="false">AO72+($AS72-$AI72)/($AS$7-$AI$7)</f>
        <v>0</v>
      </c>
      <c r="AQ72" s="693" t="n">
        <f aca="false">AP72+($AS72-$AI72)/($AS$7-$AI$7)</f>
        <v>0</v>
      </c>
      <c r="AR72" s="693" t="n">
        <f aca="false">AQ72+($AS72-$AI72)/($AS$7-$AI$7)</f>
        <v>0</v>
      </c>
      <c r="AS72" s="703"/>
      <c r="AT72" s="693" t="n">
        <f aca="false">AS72+($BB72-$AS72)/($BB$7-$AS$7)</f>
        <v>0</v>
      </c>
      <c r="AU72" s="693" t="n">
        <f aca="false">AT72+($BB72-$AS72)/($BB$7-$AS$7)</f>
        <v>0</v>
      </c>
      <c r="AV72" s="693" t="n">
        <f aca="false">AU72+($BB72-$AS72)/($BB$7-$AS$7)</f>
        <v>0</v>
      </c>
      <c r="AW72" s="693" t="n">
        <f aca="false">AV72+($BB72-$AS72)/($BB$7-$AS$7)</f>
        <v>0</v>
      </c>
      <c r="AX72" s="693" t="n">
        <f aca="false">AW72+($BB72-$AS72)/($BB$7-$AS$7)</f>
        <v>0</v>
      </c>
      <c r="AY72" s="693" t="n">
        <f aca="false">AX72+($BB72-$AS72)/($BB$7-$AS$7)</f>
        <v>0</v>
      </c>
      <c r="AZ72" s="693" t="n">
        <f aca="false">AY72+($BB72-$AS72)/($BB$7-$AS$7)</f>
        <v>0</v>
      </c>
      <c r="BA72" s="693" t="n">
        <f aca="false">AZ72+($BB72-$AS72)/($BB$7-$AS$7)</f>
        <v>0</v>
      </c>
      <c r="BB72" s="703"/>
      <c r="BC72" s="2"/>
      <c r="BD72" s="2"/>
      <c r="BE72" s="2"/>
      <c r="BF72" s="2"/>
      <c r="BG72" s="2"/>
      <c r="BH72" s="2"/>
      <c r="BI72" s="2"/>
      <c r="BJ72" s="2"/>
    </row>
    <row r="73" customFormat="false" ht="13.8" hidden="false" customHeight="false" outlineLevel="0" collapsed="false">
      <c r="A73" s="2"/>
      <c r="B73" s="677" t="str">
        <f aca="false">B17</f>
        <v>Strom</v>
      </c>
      <c r="C73" s="700"/>
      <c r="D73" s="695" t="s">
        <v>371</v>
      </c>
      <c r="E73" s="693" t="n">
        <f aca="false">E17</f>
        <v>28</v>
      </c>
      <c r="F73" s="693" t="n">
        <f aca="false">E73+($J73-$E73)/($J$7-$E$7)</f>
        <v>22.4</v>
      </c>
      <c r="G73" s="693" t="n">
        <f aca="false">F73+($J73-$E73)/($J$7-$E$7)</f>
        <v>16.8</v>
      </c>
      <c r="H73" s="693" t="n">
        <f aca="false">G73+($J73-$E73)/($J$7-$E$7)</f>
        <v>11.2</v>
      </c>
      <c r="I73" s="693" t="n">
        <f aca="false">H73+($J73-$E73)/($J$7-$E$7)</f>
        <v>5.6</v>
      </c>
      <c r="J73" s="701"/>
      <c r="K73" s="693" t="n">
        <f aca="false">J73+($O73-$J73)/($O$7-$J$7)</f>
        <v>0</v>
      </c>
      <c r="L73" s="693" t="n">
        <f aca="false">K73+($O73-$J73)/($O$7-$J$7)</f>
        <v>0</v>
      </c>
      <c r="M73" s="693" t="n">
        <f aca="false">L73+($O73-$J73)/($O$7-$J$7)</f>
        <v>0</v>
      </c>
      <c r="N73" s="693" t="n">
        <f aca="false">M73+($O73-$J73)/($O$7-$J$7)</f>
        <v>0</v>
      </c>
      <c r="O73" s="701"/>
      <c r="P73" s="693" t="n">
        <f aca="false">O73+($Y73-$O73)/($Y$7-$O$7)</f>
        <v>0</v>
      </c>
      <c r="Q73" s="693" t="n">
        <f aca="false">P73+($Y73-$O73)/($Y$7-$O$7)</f>
        <v>0</v>
      </c>
      <c r="R73" s="693" t="n">
        <f aca="false">Q73+($Y73-$O73)/($Y$7-$O$7)</f>
        <v>0</v>
      </c>
      <c r="S73" s="693" t="n">
        <f aca="false">R73+($Y73-$O73)/($Y$7-$O$7)</f>
        <v>0</v>
      </c>
      <c r="T73" s="693" t="n">
        <f aca="false">S73+($Y73-$O73)/($Y$7-$O$7)</f>
        <v>0</v>
      </c>
      <c r="U73" s="693" t="n">
        <f aca="false">T73+($Y73-$O73)/($Y$7-$O$7)</f>
        <v>0</v>
      </c>
      <c r="V73" s="693" t="n">
        <f aca="false">U73+($Y73-$O73)/($Y$7-$O$7)</f>
        <v>0</v>
      </c>
      <c r="W73" s="693" t="n">
        <f aca="false">V73+($Y73-$O73)/($Y$7-$O$7)</f>
        <v>0</v>
      </c>
      <c r="X73" s="693" t="n">
        <f aca="false">W73+($Y73-$O73)/($Y$7-$O$7)</f>
        <v>0</v>
      </c>
      <c r="Y73" s="701"/>
      <c r="Z73" s="702" t="n">
        <f aca="false">Y73+($AI73-$Y73)/($AI$7-$Y$7)</f>
        <v>0</v>
      </c>
      <c r="AA73" s="702" t="n">
        <f aca="false">Z73+($AI73-$Y73)/($AI$7-$Y$7)</f>
        <v>0</v>
      </c>
      <c r="AB73" s="702" t="n">
        <f aca="false">AA73+($AI73-$Y73)/($AI$7-$Y$7)</f>
        <v>0</v>
      </c>
      <c r="AC73" s="702" t="n">
        <f aca="false">AB73+($AI73-$Y73)/($AI$7-$Y$7)</f>
        <v>0</v>
      </c>
      <c r="AD73" s="702" t="n">
        <f aca="false">AC73+($AI73-$Y73)/($AI$7-$Y$7)</f>
        <v>0</v>
      </c>
      <c r="AE73" s="702" t="n">
        <f aca="false">AD73+($AI73-$Y73)/($AI$7-$Y$7)</f>
        <v>0</v>
      </c>
      <c r="AF73" s="702" t="n">
        <f aca="false">AE73+($AI73-$Y73)/($AI$7-$Y$7)</f>
        <v>0</v>
      </c>
      <c r="AG73" s="702" t="n">
        <f aca="false">AF73+($AI73-$Y73)/($AI$7-$Y$7)</f>
        <v>0</v>
      </c>
      <c r="AH73" s="702" t="n">
        <f aca="false">AG73+($AI73-$Y73)/($AI$7-$Y$7)</f>
        <v>0</v>
      </c>
      <c r="AI73" s="703"/>
      <c r="AJ73" s="693" t="n">
        <f aca="false">AI73+($AS73-$AI73)/($AS$7-$AI$7)</f>
        <v>0</v>
      </c>
      <c r="AK73" s="693" t="n">
        <f aca="false">AJ73+($AS73-$AI73)/($AS$7-$AI$7)</f>
        <v>0</v>
      </c>
      <c r="AL73" s="693" t="n">
        <f aca="false">AK73+($AS73-$AI73)/($AS$7-$AI$7)</f>
        <v>0</v>
      </c>
      <c r="AM73" s="693" t="n">
        <f aca="false">AL73+($AS73-$AI73)/($AS$7-$AI$7)</f>
        <v>0</v>
      </c>
      <c r="AN73" s="693" t="n">
        <f aca="false">AM73+($AS73-$AI73)/($AS$7-$AI$7)</f>
        <v>0</v>
      </c>
      <c r="AO73" s="693" t="n">
        <f aca="false">AN73+($AS73-$AI73)/($AS$7-$AI$7)</f>
        <v>0</v>
      </c>
      <c r="AP73" s="693" t="n">
        <f aca="false">AO73+($AS73-$AI73)/($AS$7-$AI$7)</f>
        <v>0</v>
      </c>
      <c r="AQ73" s="693" t="n">
        <f aca="false">AP73+($AS73-$AI73)/($AS$7-$AI$7)</f>
        <v>0</v>
      </c>
      <c r="AR73" s="693" t="n">
        <f aca="false">AQ73+($AS73-$AI73)/($AS$7-$AI$7)</f>
        <v>0</v>
      </c>
      <c r="AS73" s="703"/>
      <c r="AT73" s="693" t="n">
        <f aca="false">AS73+($BB73-$AS73)/($BB$7-$AS$7)</f>
        <v>0</v>
      </c>
      <c r="AU73" s="693" t="n">
        <f aca="false">AT73+($BB73-$AS73)/($BB$7-$AS$7)</f>
        <v>0</v>
      </c>
      <c r="AV73" s="693" t="n">
        <f aca="false">AU73+($BB73-$AS73)/($BB$7-$AS$7)</f>
        <v>0</v>
      </c>
      <c r="AW73" s="693" t="n">
        <f aca="false">AV73+($BB73-$AS73)/($BB$7-$AS$7)</f>
        <v>0</v>
      </c>
      <c r="AX73" s="693" t="n">
        <f aca="false">AW73+($BB73-$AS73)/($BB$7-$AS$7)</f>
        <v>0</v>
      </c>
      <c r="AY73" s="693" t="n">
        <f aca="false">AX73+($BB73-$AS73)/($BB$7-$AS$7)</f>
        <v>0</v>
      </c>
      <c r="AZ73" s="693" t="n">
        <f aca="false">AY73+($BB73-$AS73)/($BB$7-$AS$7)</f>
        <v>0</v>
      </c>
      <c r="BA73" s="693" t="n">
        <f aca="false">AZ73+($BB73-$AS73)/($BB$7-$AS$7)</f>
        <v>0</v>
      </c>
      <c r="BB73" s="703"/>
      <c r="BC73" s="2"/>
      <c r="BD73" s="2"/>
      <c r="BE73" s="2"/>
      <c r="BF73" s="2"/>
      <c r="BG73" s="2"/>
      <c r="BH73" s="2"/>
      <c r="BI73" s="2"/>
      <c r="BJ73" s="2"/>
    </row>
    <row r="74" customFormat="false" ht="13.8" hidden="false" customHeight="false" outlineLevel="0" collapsed="false">
      <c r="A74" s="2"/>
      <c r="B74" s="677" t="str">
        <f aca="false">B18</f>
        <v>PV-Strom Gestehungskosten</v>
      </c>
      <c r="C74" s="700"/>
      <c r="D74" s="695" t="s">
        <v>371</v>
      </c>
      <c r="E74" s="693" t="n">
        <f aca="false">E18</f>
        <v>7.4</v>
      </c>
      <c r="F74" s="693" t="n">
        <f aca="false">E74+($J74-$E74)/($J$7-$E$7)</f>
        <v>5.92</v>
      </c>
      <c r="G74" s="693" t="n">
        <f aca="false">F74+($J74-$E74)/($J$7-$E$7)</f>
        <v>4.44</v>
      </c>
      <c r="H74" s="693" t="n">
        <f aca="false">G74+($J74-$E74)/($J$7-$E$7)</f>
        <v>2.96</v>
      </c>
      <c r="I74" s="693" t="n">
        <f aca="false">H74+($J74-$E74)/($J$7-$E$7)</f>
        <v>1.48</v>
      </c>
      <c r="J74" s="701"/>
      <c r="K74" s="693" t="n">
        <f aca="false">J74+($O74-$J74)/($O$7-$J$7)</f>
        <v>0</v>
      </c>
      <c r="L74" s="693" t="n">
        <f aca="false">K74+($O74-$J74)/($O$7-$J$7)</f>
        <v>0</v>
      </c>
      <c r="M74" s="693" t="n">
        <f aca="false">L74+($O74-$J74)/($O$7-$J$7)</f>
        <v>0</v>
      </c>
      <c r="N74" s="693" t="n">
        <f aca="false">M74+($O74-$J74)/($O$7-$J$7)</f>
        <v>0</v>
      </c>
      <c r="O74" s="701"/>
      <c r="P74" s="693" t="n">
        <f aca="false">O74+($Y74-$O74)/($Y$7-$O$7)</f>
        <v>0</v>
      </c>
      <c r="Q74" s="693" t="n">
        <f aca="false">P74+($Y74-$O74)/($Y$7-$O$7)</f>
        <v>0</v>
      </c>
      <c r="R74" s="693" t="n">
        <f aca="false">Q74+($Y74-$O74)/($Y$7-$O$7)</f>
        <v>0</v>
      </c>
      <c r="S74" s="693" t="n">
        <f aca="false">R74+($Y74-$O74)/($Y$7-$O$7)</f>
        <v>0</v>
      </c>
      <c r="T74" s="693" t="n">
        <f aca="false">S74+($Y74-$O74)/($Y$7-$O$7)</f>
        <v>0</v>
      </c>
      <c r="U74" s="693" t="n">
        <f aca="false">T74+($Y74-$O74)/($Y$7-$O$7)</f>
        <v>0</v>
      </c>
      <c r="V74" s="693" t="n">
        <f aca="false">U74+($Y74-$O74)/($Y$7-$O$7)</f>
        <v>0</v>
      </c>
      <c r="W74" s="693" t="n">
        <f aca="false">V74+($Y74-$O74)/($Y$7-$O$7)</f>
        <v>0</v>
      </c>
      <c r="X74" s="693" t="n">
        <f aca="false">W74+($Y74-$O74)/($Y$7-$O$7)</f>
        <v>0</v>
      </c>
      <c r="Y74" s="701"/>
      <c r="Z74" s="702" t="n">
        <f aca="false">Y74+($AI74-$Y74)/($AI$7-$Y$7)</f>
        <v>0</v>
      </c>
      <c r="AA74" s="702" t="n">
        <f aca="false">Z74+($AI74-$Y74)/($AI$7-$Y$7)</f>
        <v>0</v>
      </c>
      <c r="AB74" s="702" t="n">
        <f aca="false">AA74+($AI74-$Y74)/($AI$7-$Y$7)</f>
        <v>0</v>
      </c>
      <c r="AC74" s="702" t="n">
        <f aca="false">AB74+($AI74-$Y74)/($AI$7-$Y$7)</f>
        <v>0</v>
      </c>
      <c r="AD74" s="702" t="n">
        <f aca="false">AC74+($AI74-$Y74)/($AI$7-$Y$7)</f>
        <v>0</v>
      </c>
      <c r="AE74" s="702" t="n">
        <f aca="false">AD74+($AI74-$Y74)/($AI$7-$Y$7)</f>
        <v>0</v>
      </c>
      <c r="AF74" s="702" t="n">
        <f aca="false">AE74+($AI74-$Y74)/($AI$7-$Y$7)</f>
        <v>0</v>
      </c>
      <c r="AG74" s="702" t="n">
        <f aca="false">AF74+($AI74-$Y74)/($AI$7-$Y$7)</f>
        <v>0</v>
      </c>
      <c r="AH74" s="702" t="n">
        <f aca="false">AG74+($AI74-$Y74)/($AI$7-$Y$7)</f>
        <v>0</v>
      </c>
      <c r="AI74" s="703"/>
      <c r="AJ74" s="693" t="n">
        <f aca="false">AI74+($AS74-$AI74)/($AS$7-$AI$7)</f>
        <v>0</v>
      </c>
      <c r="AK74" s="693" t="n">
        <f aca="false">AJ74+($AS74-$AI74)/($AS$7-$AI$7)</f>
        <v>0</v>
      </c>
      <c r="AL74" s="693" t="n">
        <f aca="false">AK74+($AS74-$AI74)/($AS$7-$AI$7)</f>
        <v>0</v>
      </c>
      <c r="AM74" s="693" t="n">
        <f aca="false">AL74+($AS74-$AI74)/($AS$7-$AI$7)</f>
        <v>0</v>
      </c>
      <c r="AN74" s="693" t="n">
        <f aca="false">AM74+($AS74-$AI74)/($AS$7-$AI$7)</f>
        <v>0</v>
      </c>
      <c r="AO74" s="693" t="n">
        <f aca="false">AN74+($AS74-$AI74)/($AS$7-$AI$7)</f>
        <v>0</v>
      </c>
      <c r="AP74" s="693" t="n">
        <f aca="false">AO74+($AS74-$AI74)/($AS$7-$AI$7)</f>
        <v>0</v>
      </c>
      <c r="AQ74" s="693" t="n">
        <f aca="false">AP74+($AS74-$AI74)/($AS$7-$AI$7)</f>
        <v>0</v>
      </c>
      <c r="AR74" s="693" t="n">
        <f aca="false">AQ74+($AS74-$AI74)/($AS$7-$AI$7)</f>
        <v>0</v>
      </c>
      <c r="AS74" s="703"/>
      <c r="AT74" s="693" t="n">
        <f aca="false">AS74+($BB74-$AS74)/($BB$7-$AS$7)</f>
        <v>0</v>
      </c>
      <c r="AU74" s="693" t="n">
        <f aca="false">AT74+($BB74-$AS74)/($BB$7-$AS$7)</f>
        <v>0</v>
      </c>
      <c r="AV74" s="693" t="n">
        <f aca="false">AU74+($BB74-$AS74)/($BB$7-$AS$7)</f>
        <v>0</v>
      </c>
      <c r="AW74" s="693" t="n">
        <f aca="false">AV74+($BB74-$AS74)/($BB$7-$AS$7)</f>
        <v>0</v>
      </c>
      <c r="AX74" s="693" t="n">
        <f aca="false">AW74+($BB74-$AS74)/($BB$7-$AS$7)</f>
        <v>0</v>
      </c>
      <c r="AY74" s="693" t="n">
        <f aca="false">AX74+($BB74-$AS74)/($BB$7-$AS$7)</f>
        <v>0</v>
      </c>
      <c r="AZ74" s="693" t="n">
        <f aca="false">AY74+($BB74-$AS74)/($BB$7-$AS$7)</f>
        <v>0</v>
      </c>
      <c r="BA74" s="693" t="n">
        <f aca="false">AZ74+($BB74-$AS74)/($BB$7-$AS$7)</f>
        <v>0</v>
      </c>
      <c r="BB74" s="703"/>
      <c r="BC74" s="2"/>
      <c r="BD74" s="2"/>
      <c r="BE74" s="2"/>
      <c r="BF74" s="2"/>
      <c r="BG74" s="2"/>
      <c r="BH74" s="2"/>
      <c r="BI74" s="2"/>
      <c r="BJ74" s="2"/>
    </row>
    <row r="75" customFormat="false" ht="13.8" hidden="false" customHeight="false" outlineLevel="0" collapsed="false">
      <c r="A75" s="2"/>
      <c r="B75" s="677" t="str">
        <f aca="false">B19</f>
        <v>Benzin</v>
      </c>
      <c r="C75" s="700"/>
      <c r="D75" s="695" t="s">
        <v>371</v>
      </c>
      <c r="E75" s="693" t="n">
        <f aca="false">E19</f>
        <v>21.9</v>
      </c>
      <c r="F75" s="693" t="n">
        <f aca="false">E75+($J75-$E75)/($J$7-$E$7)</f>
        <v>17.52</v>
      </c>
      <c r="G75" s="693" t="n">
        <f aca="false">F75+($J75-$E75)/($J$7-$E$7)</f>
        <v>13.14</v>
      </c>
      <c r="H75" s="693" t="n">
        <f aca="false">G75+($J75-$E75)/($J$7-$E$7)</f>
        <v>8.76</v>
      </c>
      <c r="I75" s="693" t="n">
        <f aca="false">H75+($J75-$E75)/($J$7-$E$7)</f>
        <v>4.38</v>
      </c>
      <c r="J75" s="701"/>
      <c r="K75" s="693" t="n">
        <f aca="false">J75+($O75-$J75)/($O$7-$J$7)</f>
        <v>0</v>
      </c>
      <c r="L75" s="693" t="n">
        <f aca="false">K75+($O75-$J75)/($O$7-$J$7)</f>
        <v>0</v>
      </c>
      <c r="M75" s="693" t="n">
        <f aca="false">L75+($O75-$J75)/($O$7-$J$7)</f>
        <v>0</v>
      </c>
      <c r="N75" s="693" t="n">
        <f aca="false">M75+($O75-$J75)/($O$7-$J$7)</f>
        <v>0</v>
      </c>
      <c r="O75" s="701"/>
      <c r="P75" s="693" t="n">
        <f aca="false">O75+($Y75-$O75)/($Y$7-$O$7)</f>
        <v>0</v>
      </c>
      <c r="Q75" s="693" t="n">
        <f aca="false">P75+($Y75-$O75)/($Y$7-$O$7)</f>
        <v>0</v>
      </c>
      <c r="R75" s="693" t="n">
        <f aca="false">Q75+($Y75-$O75)/($Y$7-$O$7)</f>
        <v>0</v>
      </c>
      <c r="S75" s="693" t="n">
        <f aca="false">R75+($Y75-$O75)/($Y$7-$O$7)</f>
        <v>0</v>
      </c>
      <c r="T75" s="693" t="n">
        <f aca="false">S75+($Y75-$O75)/($Y$7-$O$7)</f>
        <v>0</v>
      </c>
      <c r="U75" s="693" t="n">
        <f aca="false">T75+($Y75-$O75)/($Y$7-$O$7)</f>
        <v>0</v>
      </c>
      <c r="V75" s="693" t="n">
        <f aca="false">U75+($Y75-$O75)/($Y$7-$O$7)</f>
        <v>0</v>
      </c>
      <c r="W75" s="693" t="n">
        <f aca="false">V75+($Y75-$O75)/($Y$7-$O$7)</f>
        <v>0</v>
      </c>
      <c r="X75" s="693" t="n">
        <f aca="false">W75+($Y75-$O75)/($Y$7-$O$7)</f>
        <v>0</v>
      </c>
      <c r="Y75" s="701"/>
      <c r="Z75" s="702" t="n">
        <f aca="false">Y75+($AI75-$Y75)/($AI$7-$Y$7)</f>
        <v>0</v>
      </c>
      <c r="AA75" s="702" t="n">
        <f aca="false">Z75+($AI75-$Y75)/($AI$7-$Y$7)</f>
        <v>0</v>
      </c>
      <c r="AB75" s="702" t="n">
        <f aca="false">AA75+($AI75-$Y75)/($AI$7-$Y$7)</f>
        <v>0</v>
      </c>
      <c r="AC75" s="702" t="n">
        <f aca="false">AB75+($AI75-$Y75)/($AI$7-$Y$7)</f>
        <v>0</v>
      </c>
      <c r="AD75" s="702" t="n">
        <f aca="false">AC75+($AI75-$Y75)/($AI$7-$Y$7)</f>
        <v>0</v>
      </c>
      <c r="AE75" s="702" t="n">
        <f aca="false">AD75+($AI75-$Y75)/($AI$7-$Y$7)</f>
        <v>0</v>
      </c>
      <c r="AF75" s="702" t="n">
        <f aca="false">AE75+($AI75-$Y75)/($AI$7-$Y$7)</f>
        <v>0</v>
      </c>
      <c r="AG75" s="702" t="n">
        <f aca="false">AF75+($AI75-$Y75)/($AI$7-$Y$7)</f>
        <v>0</v>
      </c>
      <c r="AH75" s="702" t="n">
        <f aca="false">AG75+($AI75-$Y75)/($AI$7-$Y$7)</f>
        <v>0</v>
      </c>
      <c r="AI75" s="703"/>
      <c r="AJ75" s="693" t="n">
        <f aca="false">AI75+($AS75-$AI75)/($AS$7-$AI$7)</f>
        <v>0</v>
      </c>
      <c r="AK75" s="693" t="n">
        <f aca="false">AJ75+($AS75-$AI75)/($AS$7-$AI$7)</f>
        <v>0</v>
      </c>
      <c r="AL75" s="693" t="n">
        <f aca="false">AK75+($AS75-$AI75)/($AS$7-$AI$7)</f>
        <v>0</v>
      </c>
      <c r="AM75" s="693" t="n">
        <f aca="false">AL75+($AS75-$AI75)/($AS$7-$AI$7)</f>
        <v>0</v>
      </c>
      <c r="AN75" s="693" t="n">
        <f aca="false">AM75+($AS75-$AI75)/($AS$7-$AI$7)</f>
        <v>0</v>
      </c>
      <c r="AO75" s="693" t="n">
        <f aca="false">AN75+($AS75-$AI75)/($AS$7-$AI$7)</f>
        <v>0</v>
      </c>
      <c r="AP75" s="693" t="n">
        <f aca="false">AO75+($AS75-$AI75)/($AS$7-$AI$7)</f>
        <v>0</v>
      </c>
      <c r="AQ75" s="693" t="n">
        <f aca="false">AP75+($AS75-$AI75)/($AS$7-$AI$7)</f>
        <v>0</v>
      </c>
      <c r="AR75" s="693" t="n">
        <f aca="false">AQ75+($AS75-$AI75)/($AS$7-$AI$7)</f>
        <v>0</v>
      </c>
      <c r="AS75" s="703"/>
      <c r="AT75" s="693" t="n">
        <f aca="false">AS75+($BB75-$AS75)/($BB$7-$AS$7)</f>
        <v>0</v>
      </c>
      <c r="AU75" s="693" t="n">
        <f aca="false">AT75+($BB75-$AS75)/($BB$7-$AS$7)</f>
        <v>0</v>
      </c>
      <c r="AV75" s="693" t="n">
        <f aca="false">AU75+($BB75-$AS75)/($BB$7-$AS$7)</f>
        <v>0</v>
      </c>
      <c r="AW75" s="693" t="n">
        <f aca="false">AV75+($BB75-$AS75)/($BB$7-$AS$7)</f>
        <v>0</v>
      </c>
      <c r="AX75" s="693" t="n">
        <f aca="false">AW75+($BB75-$AS75)/($BB$7-$AS$7)</f>
        <v>0</v>
      </c>
      <c r="AY75" s="693" t="n">
        <f aca="false">AX75+($BB75-$AS75)/($BB$7-$AS$7)</f>
        <v>0</v>
      </c>
      <c r="AZ75" s="693" t="n">
        <f aca="false">AY75+($BB75-$AS75)/($BB$7-$AS$7)</f>
        <v>0</v>
      </c>
      <c r="BA75" s="693" t="n">
        <f aca="false">AZ75+($BB75-$AS75)/($BB$7-$AS$7)</f>
        <v>0</v>
      </c>
      <c r="BB75" s="703"/>
      <c r="BC75" s="2"/>
      <c r="BD75" s="2"/>
      <c r="BE75" s="2"/>
      <c r="BF75" s="2"/>
      <c r="BG75" s="2"/>
      <c r="BH75" s="2"/>
      <c r="BI75" s="2"/>
      <c r="BJ75" s="2"/>
    </row>
    <row r="76" customFormat="false" ht="13.8" hidden="false" customHeight="false" outlineLevel="0" collapsed="false">
      <c r="A76" s="2"/>
      <c r="B76" s="677" t="str">
        <f aca="false">B20</f>
        <v>Diesel</v>
      </c>
      <c r="C76" s="700"/>
      <c r="D76" s="695" t="s">
        <v>371</v>
      </c>
      <c r="E76" s="693" t="n">
        <f aca="false">E20</f>
        <v>16.4</v>
      </c>
      <c r="F76" s="693" t="n">
        <f aca="false">E76+($J76-$E76)/($J$7-$E$7)</f>
        <v>13.12</v>
      </c>
      <c r="G76" s="693" t="n">
        <f aca="false">F76+($J76-$E76)/($J$7-$E$7)</f>
        <v>9.84</v>
      </c>
      <c r="H76" s="693" t="n">
        <f aca="false">G76+($J76-$E76)/($J$7-$E$7)</f>
        <v>6.56</v>
      </c>
      <c r="I76" s="693" t="n">
        <f aca="false">H76+($J76-$E76)/($J$7-$E$7)</f>
        <v>3.28</v>
      </c>
      <c r="J76" s="701"/>
      <c r="K76" s="693" t="n">
        <f aca="false">J76+($O76-$J76)/($O$7-$J$7)</f>
        <v>0</v>
      </c>
      <c r="L76" s="693" t="n">
        <f aca="false">K76+($O76-$J76)/($O$7-$J$7)</f>
        <v>0</v>
      </c>
      <c r="M76" s="693" t="n">
        <f aca="false">L76+($O76-$J76)/($O$7-$J$7)</f>
        <v>0</v>
      </c>
      <c r="N76" s="693" t="n">
        <f aca="false">M76+($O76-$J76)/($O$7-$J$7)</f>
        <v>0</v>
      </c>
      <c r="O76" s="701"/>
      <c r="P76" s="693" t="n">
        <f aca="false">O76+($Y76-$O76)/($Y$7-$O$7)</f>
        <v>0</v>
      </c>
      <c r="Q76" s="693" t="n">
        <f aca="false">P76+($Y76-$O76)/($Y$7-$O$7)</f>
        <v>0</v>
      </c>
      <c r="R76" s="693" t="n">
        <f aca="false">Q76+($Y76-$O76)/($Y$7-$O$7)</f>
        <v>0</v>
      </c>
      <c r="S76" s="693" t="n">
        <f aca="false">R76+($Y76-$O76)/($Y$7-$O$7)</f>
        <v>0</v>
      </c>
      <c r="T76" s="693" t="n">
        <f aca="false">S76+($Y76-$O76)/($Y$7-$O$7)</f>
        <v>0</v>
      </c>
      <c r="U76" s="693" t="n">
        <f aca="false">T76+($Y76-$O76)/($Y$7-$O$7)</f>
        <v>0</v>
      </c>
      <c r="V76" s="693" t="n">
        <f aca="false">U76+($Y76-$O76)/($Y$7-$O$7)</f>
        <v>0</v>
      </c>
      <c r="W76" s="693" t="n">
        <f aca="false">V76+($Y76-$O76)/($Y$7-$O$7)</f>
        <v>0</v>
      </c>
      <c r="X76" s="693" t="n">
        <f aca="false">W76+($Y76-$O76)/($Y$7-$O$7)</f>
        <v>0</v>
      </c>
      <c r="Y76" s="701"/>
      <c r="Z76" s="702" t="n">
        <f aca="false">Y76+($AI76-$Y76)/($AI$7-$Y$7)</f>
        <v>0</v>
      </c>
      <c r="AA76" s="702" t="n">
        <f aca="false">Z76+($AI76-$Y76)/($AI$7-$Y$7)</f>
        <v>0</v>
      </c>
      <c r="AB76" s="702" t="n">
        <f aca="false">AA76+($AI76-$Y76)/($AI$7-$Y$7)</f>
        <v>0</v>
      </c>
      <c r="AC76" s="702" t="n">
        <f aca="false">AB76+($AI76-$Y76)/($AI$7-$Y$7)</f>
        <v>0</v>
      </c>
      <c r="AD76" s="702" t="n">
        <f aca="false">AC76+($AI76-$Y76)/($AI$7-$Y$7)</f>
        <v>0</v>
      </c>
      <c r="AE76" s="702" t="n">
        <f aca="false">AD76+($AI76-$Y76)/($AI$7-$Y$7)</f>
        <v>0</v>
      </c>
      <c r="AF76" s="702" t="n">
        <f aca="false">AE76+($AI76-$Y76)/($AI$7-$Y$7)</f>
        <v>0</v>
      </c>
      <c r="AG76" s="702" t="n">
        <f aca="false">AF76+($AI76-$Y76)/($AI$7-$Y$7)</f>
        <v>0</v>
      </c>
      <c r="AH76" s="702" t="n">
        <f aca="false">AG76+($AI76-$Y76)/($AI$7-$Y$7)</f>
        <v>0</v>
      </c>
      <c r="AI76" s="703"/>
      <c r="AJ76" s="693" t="n">
        <f aca="false">AI76+($AS76-$AI76)/($AS$7-$AI$7)</f>
        <v>0</v>
      </c>
      <c r="AK76" s="693" t="n">
        <f aca="false">AJ76+($AS76-$AI76)/($AS$7-$AI$7)</f>
        <v>0</v>
      </c>
      <c r="AL76" s="693" t="n">
        <f aca="false">AK76+($AS76-$AI76)/($AS$7-$AI$7)</f>
        <v>0</v>
      </c>
      <c r="AM76" s="693" t="n">
        <f aca="false">AL76+($AS76-$AI76)/($AS$7-$AI$7)</f>
        <v>0</v>
      </c>
      <c r="AN76" s="693" t="n">
        <f aca="false">AM76+($AS76-$AI76)/($AS$7-$AI$7)</f>
        <v>0</v>
      </c>
      <c r="AO76" s="693" t="n">
        <f aca="false">AN76+($AS76-$AI76)/($AS$7-$AI$7)</f>
        <v>0</v>
      </c>
      <c r="AP76" s="693" t="n">
        <f aca="false">AO76+($AS76-$AI76)/($AS$7-$AI$7)</f>
        <v>0</v>
      </c>
      <c r="AQ76" s="693" t="n">
        <f aca="false">AP76+($AS76-$AI76)/($AS$7-$AI$7)</f>
        <v>0</v>
      </c>
      <c r="AR76" s="693" t="n">
        <f aca="false">AQ76+($AS76-$AI76)/($AS$7-$AI$7)</f>
        <v>0</v>
      </c>
      <c r="AS76" s="703"/>
      <c r="AT76" s="693" t="n">
        <f aca="false">AS76+($BB76-$AS76)/($BB$7-$AS$7)</f>
        <v>0</v>
      </c>
      <c r="AU76" s="693" t="n">
        <f aca="false">AT76+($BB76-$AS76)/($BB$7-$AS$7)</f>
        <v>0</v>
      </c>
      <c r="AV76" s="693" t="n">
        <f aca="false">AU76+($BB76-$AS76)/($BB$7-$AS$7)</f>
        <v>0</v>
      </c>
      <c r="AW76" s="693" t="n">
        <f aca="false">AV76+($BB76-$AS76)/($BB$7-$AS$7)</f>
        <v>0</v>
      </c>
      <c r="AX76" s="693" t="n">
        <f aca="false">AW76+($BB76-$AS76)/($BB$7-$AS$7)</f>
        <v>0</v>
      </c>
      <c r="AY76" s="693" t="n">
        <f aca="false">AX76+($BB76-$AS76)/($BB$7-$AS$7)</f>
        <v>0</v>
      </c>
      <c r="AZ76" s="693" t="n">
        <f aca="false">AY76+($BB76-$AS76)/($BB$7-$AS$7)</f>
        <v>0</v>
      </c>
      <c r="BA76" s="693" t="n">
        <f aca="false">AZ76+($BB76-$AS76)/($BB$7-$AS$7)</f>
        <v>0</v>
      </c>
      <c r="BB76" s="703"/>
      <c r="BC76" s="2"/>
      <c r="BD76" s="2"/>
      <c r="BE76" s="2"/>
      <c r="BF76" s="2"/>
      <c r="BG76" s="2"/>
      <c r="BH76" s="2"/>
      <c r="BI76" s="2"/>
      <c r="BJ76" s="2"/>
    </row>
    <row r="77" customFormat="false" ht="13.8" hidden="false" customHeight="false" outlineLevel="0" collapsed="false">
      <c r="A77" s="2"/>
      <c r="B77" s="677" t="str">
        <f aca="false">B21</f>
        <v>Hackschnitzel</v>
      </c>
      <c r="C77" s="700"/>
      <c r="D77" s="695" t="s">
        <v>371</v>
      </c>
      <c r="E77" s="693" t="n">
        <f aca="false">E21</f>
        <v>2.5</v>
      </c>
      <c r="F77" s="693" t="n">
        <f aca="false">E77+($J77-$E77)/($J$7-$E$7)</f>
        <v>2</v>
      </c>
      <c r="G77" s="693" t="n">
        <f aca="false">F77+($J77-$E77)/($J$7-$E$7)</f>
        <v>1.5</v>
      </c>
      <c r="H77" s="693" t="n">
        <f aca="false">G77+($J77-$E77)/($J$7-$E$7)</f>
        <v>1</v>
      </c>
      <c r="I77" s="693" t="n">
        <f aca="false">H77+($J77-$E77)/($J$7-$E$7)</f>
        <v>0.5</v>
      </c>
      <c r="J77" s="701"/>
      <c r="K77" s="693" t="n">
        <f aca="false">J77+($O77-$J77)/($O$7-$J$7)</f>
        <v>0</v>
      </c>
      <c r="L77" s="693" t="n">
        <f aca="false">K77+($O77-$J77)/($O$7-$J$7)</f>
        <v>0</v>
      </c>
      <c r="M77" s="693" t="n">
        <f aca="false">L77+($O77-$J77)/($O$7-$J$7)</f>
        <v>0</v>
      </c>
      <c r="N77" s="693" t="n">
        <f aca="false">M77+($O77-$J77)/($O$7-$J$7)</f>
        <v>0</v>
      </c>
      <c r="O77" s="701"/>
      <c r="P77" s="693" t="n">
        <f aca="false">O77+($Y77-$O77)/($Y$7-$O$7)</f>
        <v>0</v>
      </c>
      <c r="Q77" s="693" t="n">
        <f aca="false">P77+($Y77-$O77)/($Y$7-$O$7)</f>
        <v>0</v>
      </c>
      <c r="R77" s="693" t="n">
        <f aca="false">Q77+($Y77-$O77)/($Y$7-$O$7)</f>
        <v>0</v>
      </c>
      <c r="S77" s="693" t="n">
        <f aca="false">R77+($Y77-$O77)/($Y$7-$O$7)</f>
        <v>0</v>
      </c>
      <c r="T77" s="693" t="n">
        <f aca="false">S77+($Y77-$O77)/($Y$7-$O$7)</f>
        <v>0</v>
      </c>
      <c r="U77" s="693" t="n">
        <f aca="false">T77+($Y77-$O77)/($Y$7-$O$7)</f>
        <v>0</v>
      </c>
      <c r="V77" s="693" t="n">
        <f aca="false">U77+($Y77-$O77)/($Y$7-$O$7)</f>
        <v>0</v>
      </c>
      <c r="W77" s="693" t="n">
        <f aca="false">V77+($Y77-$O77)/($Y$7-$O$7)</f>
        <v>0</v>
      </c>
      <c r="X77" s="693" t="n">
        <f aca="false">W77+($Y77-$O77)/($Y$7-$O$7)</f>
        <v>0</v>
      </c>
      <c r="Y77" s="701"/>
      <c r="Z77" s="702" t="n">
        <f aca="false">Y77+($AI77-$Y77)/($AI$7-$Y$7)</f>
        <v>0</v>
      </c>
      <c r="AA77" s="702" t="n">
        <f aca="false">Z77+($AI77-$Y77)/($AI$7-$Y$7)</f>
        <v>0</v>
      </c>
      <c r="AB77" s="702" t="n">
        <f aca="false">AA77+($AI77-$Y77)/($AI$7-$Y$7)</f>
        <v>0</v>
      </c>
      <c r="AC77" s="702" t="n">
        <f aca="false">AB77+($AI77-$Y77)/($AI$7-$Y$7)</f>
        <v>0</v>
      </c>
      <c r="AD77" s="702" t="n">
        <f aca="false">AC77+($AI77-$Y77)/($AI$7-$Y$7)</f>
        <v>0</v>
      </c>
      <c r="AE77" s="702" t="n">
        <f aca="false">AD77+($AI77-$Y77)/($AI$7-$Y$7)</f>
        <v>0</v>
      </c>
      <c r="AF77" s="702" t="n">
        <f aca="false">AE77+($AI77-$Y77)/($AI$7-$Y$7)</f>
        <v>0</v>
      </c>
      <c r="AG77" s="702" t="n">
        <f aca="false">AF77+($AI77-$Y77)/($AI$7-$Y$7)</f>
        <v>0</v>
      </c>
      <c r="AH77" s="702" t="n">
        <f aca="false">AG77+($AI77-$Y77)/($AI$7-$Y$7)</f>
        <v>0</v>
      </c>
      <c r="AI77" s="703"/>
      <c r="AJ77" s="693" t="n">
        <f aca="false">AI77+($AS77-$AI77)/($AS$7-$AI$7)</f>
        <v>0</v>
      </c>
      <c r="AK77" s="693" t="n">
        <f aca="false">AJ77+($AS77-$AI77)/($AS$7-$AI$7)</f>
        <v>0</v>
      </c>
      <c r="AL77" s="693" t="n">
        <f aca="false">AK77+($AS77-$AI77)/($AS$7-$AI$7)</f>
        <v>0</v>
      </c>
      <c r="AM77" s="693" t="n">
        <f aca="false">AL77+($AS77-$AI77)/($AS$7-$AI$7)</f>
        <v>0</v>
      </c>
      <c r="AN77" s="693" t="n">
        <f aca="false">AM77+($AS77-$AI77)/($AS$7-$AI$7)</f>
        <v>0</v>
      </c>
      <c r="AO77" s="693" t="n">
        <f aca="false">AN77+($AS77-$AI77)/($AS$7-$AI$7)</f>
        <v>0</v>
      </c>
      <c r="AP77" s="693" t="n">
        <f aca="false">AO77+($AS77-$AI77)/($AS$7-$AI$7)</f>
        <v>0</v>
      </c>
      <c r="AQ77" s="693" t="n">
        <f aca="false">AP77+($AS77-$AI77)/($AS$7-$AI$7)</f>
        <v>0</v>
      </c>
      <c r="AR77" s="693" t="n">
        <f aca="false">AQ77+($AS77-$AI77)/($AS$7-$AI$7)</f>
        <v>0</v>
      </c>
      <c r="AS77" s="703"/>
      <c r="AT77" s="693" t="n">
        <f aca="false">AS77+($BB77-$AS77)/($BB$7-$AS$7)</f>
        <v>0</v>
      </c>
      <c r="AU77" s="693" t="n">
        <f aca="false">AT77+($BB77-$AS77)/($BB$7-$AS$7)</f>
        <v>0</v>
      </c>
      <c r="AV77" s="693" t="n">
        <f aca="false">AU77+($BB77-$AS77)/($BB$7-$AS$7)</f>
        <v>0</v>
      </c>
      <c r="AW77" s="693" t="n">
        <f aca="false">AV77+($BB77-$AS77)/($BB$7-$AS$7)</f>
        <v>0</v>
      </c>
      <c r="AX77" s="693" t="n">
        <f aca="false">AW77+($BB77-$AS77)/($BB$7-$AS$7)</f>
        <v>0</v>
      </c>
      <c r="AY77" s="693" t="n">
        <f aca="false">AX77+($BB77-$AS77)/($BB$7-$AS$7)</f>
        <v>0</v>
      </c>
      <c r="AZ77" s="693" t="n">
        <f aca="false">AY77+($BB77-$AS77)/($BB$7-$AS$7)</f>
        <v>0</v>
      </c>
      <c r="BA77" s="693" t="n">
        <f aca="false">AZ77+($BB77-$AS77)/($BB$7-$AS$7)</f>
        <v>0</v>
      </c>
      <c r="BB77" s="703"/>
      <c r="BC77" s="2"/>
      <c r="BD77" s="2"/>
      <c r="BE77" s="2"/>
      <c r="BF77" s="2"/>
      <c r="BG77" s="2"/>
      <c r="BH77" s="2"/>
      <c r="BI77" s="2"/>
      <c r="BJ77" s="2"/>
    </row>
    <row r="78" customFormat="false" ht="13.8" hidden="false" customHeight="false" outlineLevel="0" collapsed="false">
      <c r="A78" s="2"/>
      <c r="B78" s="677" t="str">
        <f aca="false">B22</f>
        <v>Scheitholz</v>
      </c>
      <c r="C78" s="700"/>
      <c r="D78" s="695" t="s">
        <v>371</v>
      </c>
      <c r="E78" s="693" t="n">
        <f aca="false">E22</f>
        <v>6</v>
      </c>
      <c r="F78" s="693" t="n">
        <f aca="false">E78+($J78-$E78)/($J$7-$E$7)</f>
        <v>4.8</v>
      </c>
      <c r="G78" s="693" t="n">
        <f aca="false">F78+($J78-$E78)/($J$7-$E$7)</f>
        <v>3.6</v>
      </c>
      <c r="H78" s="693" t="n">
        <f aca="false">G78+($J78-$E78)/($J$7-$E$7)</f>
        <v>2.4</v>
      </c>
      <c r="I78" s="693" t="n">
        <f aca="false">H78+($J78-$E78)/($J$7-$E$7)</f>
        <v>1.2</v>
      </c>
      <c r="J78" s="701"/>
      <c r="K78" s="693" t="n">
        <f aca="false">J78+($O78-$J78)/($O$7-$J$7)</f>
        <v>0</v>
      </c>
      <c r="L78" s="693" t="n">
        <f aca="false">K78+($O78-$J78)/($O$7-$J$7)</f>
        <v>0</v>
      </c>
      <c r="M78" s="693" t="n">
        <f aca="false">L78+($O78-$J78)/($O$7-$J$7)</f>
        <v>0</v>
      </c>
      <c r="N78" s="693" t="n">
        <f aca="false">M78+($O78-$J78)/($O$7-$J$7)</f>
        <v>0</v>
      </c>
      <c r="O78" s="701"/>
      <c r="P78" s="693" t="n">
        <f aca="false">O78+($Y78-$O78)/($Y$7-$O$7)</f>
        <v>0</v>
      </c>
      <c r="Q78" s="693" t="n">
        <f aca="false">P78+($Y78-$O78)/($Y$7-$O$7)</f>
        <v>0</v>
      </c>
      <c r="R78" s="693" t="n">
        <f aca="false">Q78+($Y78-$O78)/($Y$7-$O$7)</f>
        <v>0</v>
      </c>
      <c r="S78" s="693" t="n">
        <f aca="false">R78+($Y78-$O78)/($Y$7-$O$7)</f>
        <v>0</v>
      </c>
      <c r="T78" s="693" t="n">
        <f aca="false">S78+($Y78-$O78)/($Y$7-$O$7)</f>
        <v>0</v>
      </c>
      <c r="U78" s="693" t="n">
        <f aca="false">T78+($Y78-$O78)/($Y$7-$O$7)</f>
        <v>0</v>
      </c>
      <c r="V78" s="693" t="n">
        <f aca="false">U78+($Y78-$O78)/($Y$7-$O$7)</f>
        <v>0</v>
      </c>
      <c r="W78" s="693" t="n">
        <f aca="false">V78+($Y78-$O78)/($Y$7-$O$7)</f>
        <v>0</v>
      </c>
      <c r="X78" s="693" t="n">
        <f aca="false">W78+($Y78-$O78)/($Y$7-$O$7)</f>
        <v>0</v>
      </c>
      <c r="Y78" s="701"/>
      <c r="Z78" s="702" t="n">
        <f aca="false">Y78+($AI78-$Y78)/($AI$7-$Y$7)</f>
        <v>0</v>
      </c>
      <c r="AA78" s="702" t="n">
        <f aca="false">Z78+($AI78-$Y78)/($AI$7-$Y$7)</f>
        <v>0</v>
      </c>
      <c r="AB78" s="702" t="n">
        <f aca="false">AA78+($AI78-$Y78)/($AI$7-$Y$7)</f>
        <v>0</v>
      </c>
      <c r="AC78" s="702" t="n">
        <f aca="false">AB78+($AI78-$Y78)/($AI$7-$Y$7)</f>
        <v>0</v>
      </c>
      <c r="AD78" s="702" t="n">
        <f aca="false">AC78+($AI78-$Y78)/($AI$7-$Y$7)</f>
        <v>0</v>
      </c>
      <c r="AE78" s="702" t="n">
        <f aca="false">AD78+($AI78-$Y78)/($AI$7-$Y$7)</f>
        <v>0</v>
      </c>
      <c r="AF78" s="702" t="n">
        <f aca="false">AE78+($AI78-$Y78)/($AI$7-$Y$7)</f>
        <v>0</v>
      </c>
      <c r="AG78" s="702" t="n">
        <f aca="false">AF78+($AI78-$Y78)/($AI$7-$Y$7)</f>
        <v>0</v>
      </c>
      <c r="AH78" s="702" t="n">
        <f aca="false">AG78+($AI78-$Y78)/($AI$7-$Y$7)</f>
        <v>0</v>
      </c>
      <c r="AI78" s="703"/>
      <c r="AJ78" s="693" t="n">
        <f aca="false">AI78+($AS78-$AI78)/($AS$7-$AI$7)</f>
        <v>0</v>
      </c>
      <c r="AK78" s="693" t="n">
        <f aca="false">AJ78+($AS78-$AI78)/($AS$7-$AI$7)</f>
        <v>0</v>
      </c>
      <c r="AL78" s="693" t="n">
        <f aca="false">AK78+($AS78-$AI78)/($AS$7-$AI$7)</f>
        <v>0</v>
      </c>
      <c r="AM78" s="693" t="n">
        <f aca="false">AL78+($AS78-$AI78)/($AS$7-$AI$7)</f>
        <v>0</v>
      </c>
      <c r="AN78" s="693" t="n">
        <f aca="false">AM78+($AS78-$AI78)/($AS$7-$AI$7)</f>
        <v>0</v>
      </c>
      <c r="AO78" s="693" t="n">
        <f aca="false">AN78+($AS78-$AI78)/($AS$7-$AI$7)</f>
        <v>0</v>
      </c>
      <c r="AP78" s="693" t="n">
        <f aca="false">AO78+($AS78-$AI78)/($AS$7-$AI$7)</f>
        <v>0</v>
      </c>
      <c r="AQ78" s="693" t="n">
        <f aca="false">AP78+($AS78-$AI78)/($AS$7-$AI$7)</f>
        <v>0</v>
      </c>
      <c r="AR78" s="693" t="n">
        <f aca="false">AQ78+($AS78-$AI78)/($AS$7-$AI$7)</f>
        <v>0</v>
      </c>
      <c r="AS78" s="703"/>
      <c r="AT78" s="693" t="n">
        <f aca="false">AS78+($BB78-$AS78)/($BB$7-$AS$7)</f>
        <v>0</v>
      </c>
      <c r="AU78" s="693" t="n">
        <f aca="false">AT78+($BB78-$AS78)/($BB$7-$AS$7)</f>
        <v>0</v>
      </c>
      <c r="AV78" s="693" t="n">
        <f aca="false">AU78+($BB78-$AS78)/($BB$7-$AS$7)</f>
        <v>0</v>
      </c>
      <c r="AW78" s="693" t="n">
        <f aca="false">AV78+($BB78-$AS78)/($BB$7-$AS$7)</f>
        <v>0</v>
      </c>
      <c r="AX78" s="693" t="n">
        <f aca="false">AW78+($BB78-$AS78)/($BB$7-$AS$7)</f>
        <v>0</v>
      </c>
      <c r="AY78" s="693" t="n">
        <f aca="false">AX78+($BB78-$AS78)/($BB$7-$AS$7)</f>
        <v>0</v>
      </c>
      <c r="AZ78" s="693" t="n">
        <f aca="false">AY78+($BB78-$AS78)/($BB$7-$AS$7)</f>
        <v>0</v>
      </c>
      <c r="BA78" s="693" t="n">
        <f aca="false">AZ78+($BB78-$AS78)/($BB$7-$AS$7)</f>
        <v>0</v>
      </c>
      <c r="BB78" s="703"/>
      <c r="BC78" s="2"/>
      <c r="BD78" s="2"/>
      <c r="BE78" s="2"/>
      <c r="BF78" s="2"/>
      <c r="BG78" s="2"/>
      <c r="BH78" s="2"/>
      <c r="BI78" s="2"/>
      <c r="BJ78" s="2"/>
    </row>
    <row r="79" customFormat="false" ht="13.8" hidden="false" customHeight="false" outlineLevel="0" collapsed="false">
      <c r="A79" s="2"/>
      <c r="B79" s="677" t="str">
        <f aca="false">B23</f>
        <v>weiterer Betriebsstoff 1</v>
      </c>
      <c r="C79" s="700"/>
      <c r="D79" s="695" t="s">
        <v>371</v>
      </c>
      <c r="E79" s="693" t="n">
        <f aca="false">E23</f>
        <v>0</v>
      </c>
      <c r="F79" s="693"/>
      <c r="G79" s="693"/>
      <c r="H79" s="693"/>
      <c r="I79" s="693"/>
      <c r="J79" s="701"/>
      <c r="K79" s="693"/>
      <c r="L79" s="693"/>
      <c r="M79" s="693"/>
      <c r="N79" s="693"/>
      <c r="O79" s="701"/>
      <c r="P79" s="693"/>
      <c r="Q79" s="693"/>
      <c r="R79" s="693"/>
      <c r="S79" s="693"/>
      <c r="T79" s="693"/>
      <c r="U79" s="693"/>
      <c r="V79" s="693"/>
      <c r="W79" s="693"/>
      <c r="X79" s="693"/>
      <c r="Y79" s="701"/>
      <c r="Z79" s="702"/>
      <c r="AA79" s="702"/>
      <c r="AB79" s="702"/>
      <c r="AC79" s="702"/>
      <c r="AD79" s="702"/>
      <c r="AE79" s="702"/>
      <c r="AF79" s="702"/>
      <c r="AG79" s="702"/>
      <c r="AH79" s="702"/>
      <c r="AI79" s="703"/>
      <c r="AJ79" s="693"/>
      <c r="AK79" s="693"/>
      <c r="AL79" s="693"/>
      <c r="AM79" s="693"/>
      <c r="AN79" s="693"/>
      <c r="AO79" s="693"/>
      <c r="AP79" s="693"/>
      <c r="AQ79" s="693"/>
      <c r="AR79" s="693"/>
      <c r="AS79" s="703"/>
      <c r="AT79" s="693"/>
      <c r="AU79" s="693"/>
      <c r="AV79" s="693"/>
      <c r="AW79" s="693"/>
      <c r="AX79" s="693"/>
      <c r="AY79" s="693"/>
      <c r="AZ79" s="693"/>
      <c r="BA79" s="693"/>
      <c r="BB79" s="703"/>
      <c r="BC79" s="2"/>
      <c r="BD79" s="2"/>
      <c r="BE79" s="2"/>
      <c r="BF79" s="2"/>
      <c r="BG79" s="2"/>
      <c r="BH79" s="2"/>
      <c r="BI79" s="2"/>
      <c r="BJ79" s="2"/>
    </row>
    <row r="80" customFormat="false" ht="13.8" hidden="false" customHeight="false" outlineLevel="0" collapsed="false">
      <c r="A80" s="2"/>
      <c r="B80" s="677" t="str">
        <f aca="false">B24</f>
        <v>weiterer Betriebsstoff 2</v>
      </c>
      <c r="C80" s="700"/>
      <c r="D80" s="695" t="s">
        <v>371</v>
      </c>
      <c r="E80" s="693" t="n">
        <f aca="false">E24</f>
        <v>0</v>
      </c>
      <c r="F80" s="693"/>
      <c r="G80" s="693"/>
      <c r="H80" s="693"/>
      <c r="I80" s="693"/>
      <c r="J80" s="701"/>
      <c r="K80" s="693"/>
      <c r="L80" s="693"/>
      <c r="M80" s="693"/>
      <c r="N80" s="693"/>
      <c r="O80" s="701"/>
      <c r="P80" s="693"/>
      <c r="Q80" s="693"/>
      <c r="R80" s="693"/>
      <c r="S80" s="693"/>
      <c r="T80" s="693"/>
      <c r="U80" s="693"/>
      <c r="V80" s="693"/>
      <c r="W80" s="693"/>
      <c r="X80" s="693"/>
      <c r="Y80" s="701"/>
      <c r="Z80" s="702"/>
      <c r="AA80" s="702"/>
      <c r="AB80" s="702"/>
      <c r="AC80" s="702"/>
      <c r="AD80" s="702"/>
      <c r="AE80" s="702"/>
      <c r="AF80" s="702"/>
      <c r="AG80" s="702"/>
      <c r="AH80" s="702"/>
      <c r="AI80" s="703"/>
      <c r="AJ80" s="693"/>
      <c r="AK80" s="693"/>
      <c r="AL80" s="693"/>
      <c r="AM80" s="693"/>
      <c r="AN80" s="693"/>
      <c r="AO80" s="693"/>
      <c r="AP80" s="693"/>
      <c r="AQ80" s="693"/>
      <c r="AR80" s="693"/>
      <c r="AS80" s="703"/>
      <c r="AT80" s="693"/>
      <c r="AU80" s="693"/>
      <c r="AV80" s="693"/>
      <c r="AW80" s="693"/>
      <c r="AX80" s="693"/>
      <c r="AY80" s="693"/>
      <c r="AZ80" s="693"/>
      <c r="BA80" s="693"/>
      <c r="BB80" s="703"/>
      <c r="BC80" s="2"/>
      <c r="BD80" s="2"/>
      <c r="BE80" s="2"/>
      <c r="BF80" s="2"/>
      <c r="BG80" s="2"/>
      <c r="BH80" s="2"/>
      <c r="BI80" s="2"/>
      <c r="BJ80" s="2"/>
    </row>
    <row r="81" customFormat="false" ht="13.8" hidden="false" customHeight="false" outlineLevel="0" collapsed="false">
      <c r="A81" s="2"/>
      <c r="B81" s="669"/>
      <c r="C81" s="665"/>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row>
    <row r="82" customFormat="false" ht="13.8" hidden="false" customHeight="false" outlineLevel="0" collapsed="false">
      <c r="A82" s="2"/>
      <c r="B82" s="669"/>
      <c r="C82" s="665"/>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row>
    <row r="83" customFormat="false" ht="13.8" hidden="false" customHeight="false" outlineLevel="0" collapsed="false">
      <c r="A83" s="2"/>
      <c r="B83" s="669"/>
      <c r="C83" s="665"/>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row>
    <row r="84" customFormat="false" ht="13.8" hidden="false" customHeight="false" outlineLevel="0" collapsed="false">
      <c r="A84" s="2"/>
      <c r="B84" s="669"/>
      <c r="C84" s="665"/>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row>
    <row r="85" customFormat="false" ht="13.8" hidden="false" customHeight="false" outlineLevel="0" collapsed="false">
      <c r="A85" s="2"/>
      <c r="B85" s="669"/>
      <c r="C85" s="665"/>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row>
    <row r="86" customFormat="false" ht="13.8" hidden="false" customHeight="false" outlineLevel="0" collapsed="false">
      <c r="A86" s="2"/>
      <c r="B86" s="669"/>
      <c r="C86" s="665"/>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row>
    <row r="87" customFormat="false" ht="13.8" hidden="false" customHeight="false" outlineLevel="0" collapsed="false">
      <c r="A87" s="2"/>
      <c r="B87" s="669"/>
      <c r="C87" s="665"/>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row>
    <row r="88" customFormat="false" ht="13.8" hidden="false" customHeight="false" outlineLevel="0" collapsed="false">
      <c r="A88" s="2"/>
      <c r="B88" s="669"/>
      <c r="C88" s="665"/>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row>
    <row r="89" customFormat="false" ht="13.8" hidden="false" customHeight="false" outlineLevel="0" collapsed="false">
      <c r="A89" s="2"/>
      <c r="B89" s="669"/>
      <c r="C89" s="665"/>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row>
  </sheetData>
  <sheetProtection sheet="true" password="cc5a" objects="true" scenarios="true" selectLockedCells="true" selectUnlockedCells="true"/>
  <dataValidations count="1">
    <dataValidation allowBlank="true" operator="between" showDropDown="false" showErrorMessage="true" showInputMessage="true" sqref="B4" type="list">
      <formula1>#ref!</formula1>
      <formula2>0</formula2>
    </dataValidation>
  </dataValidations>
  <hyperlinks>
    <hyperlink ref="BD34" r:id="rId1" display="https://www.carmen-ev.de/service/marktueberblick/marktpreise-energieholz/marktpreise-hackschnitzel/"/>
  </hyperlinks>
  <printOptions headings="false" gridLines="false" gridLinesSet="true" horizontalCentered="false" verticalCentered="false"/>
  <pageMargins left="0.7" right="0.7"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2"/>
  <tableParts>
    <tablePart r:id="rId3"/>
  </tableParts>
</worksheet>
</file>

<file path=docProps/app.xml><?xml version="1.0" encoding="utf-8"?>
<Properties xmlns="http://schemas.openxmlformats.org/officeDocument/2006/extended-properties" xmlns:vt="http://schemas.openxmlformats.org/officeDocument/2006/docPropsVTypes">
  <Template/>
  <TotalTime>1882</TotalTime>
  <Application>LibreOffice/6.4.7.2$Linux_X86_64 LibreOffice_project/40$Build-2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2015-06-05T18:19:34Z</dcterms:created>
  <dc:creator>Svenja Ott</dc:creator>
  <dc:description/>
  <dc:language>de-DE</dc:language>
  <cp:lastModifiedBy/>
  <dcterms:modified xsi:type="dcterms:W3CDTF">2021-06-29T22:29:36Z</dcterms:modified>
  <cp:revision>570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